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<sst xmlns="http://schemas.openxmlformats.org/spreadsheetml/2006/main" count="142" uniqueCount="116">
  <si>
    <t>Identifikační znaky dlužníka</t>
  </si>
  <si>
    <t>Identifikační znaky správce</t>
  </si>
  <si>
    <t>Časové okolnosti řízení</t>
  </si>
  <si>
    <t>Způsob provedení oddlužení</t>
  </si>
  <si>
    <t>Hodnota a struktura zjištěných pohledávek</t>
  </si>
  <si>
    <t>Náklady zaměstnavatele před IŘ a v IŘ</t>
  </si>
  <si>
    <t>Pohledávky za podstatou</t>
  </si>
  <si>
    <t>Pohledávky za zpeněžením</t>
  </si>
  <si>
    <t>Pohledávky na roveň</t>
  </si>
  <si>
    <t>Plnění (v Kč a v % požadované částky)</t>
  </si>
  <si>
    <t>Počet úkonů v řízení</t>
  </si>
  <si>
    <t>Výsledek řízení</t>
  </si>
  <si>
    <t>Příjmení a jméno dlužníka</t>
  </si>
  <si>
    <t>Spisová značka</t>
  </si>
  <si>
    <t>Rodné číslo</t>
  </si>
  <si>
    <t>1-zaměstnanec/2-OSVČ/3-důchodce/4-soc.dávky</t>
  </si>
  <si>
    <t>Označení správce</t>
  </si>
  <si>
    <t>Zahájení řízení (datum)</t>
  </si>
  <si>
    <t>Úpadek (datum)</t>
  </si>
  <si>
    <t>Od zahájení do úpadku (dny)</t>
  </si>
  <si>
    <t>Oddlužení (datum)</t>
  </si>
  <si>
    <t>Od zahájení do oddlužení (dny)</t>
  </si>
  <si>
    <t>Rozhodnutí o způsobu (datum)</t>
  </si>
  <si>
    <t xml:space="preserve">Závěrečné usnesení (datum) </t>
  </si>
  <si>
    <t>Od zahájení do usnesení (dny)</t>
  </si>
  <si>
    <t>Od zahájení do usnesení (roky)</t>
  </si>
  <si>
    <t>Splácení (měsíce)</t>
  </si>
  <si>
    <t>Splácení (redukované)</t>
  </si>
  <si>
    <t>A/B/C</t>
  </si>
  <si>
    <t>Zajištěné pohledávky (Kč)</t>
  </si>
  <si>
    <t>Počet zajištěných</t>
  </si>
  <si>
    <t>Vykonatelných</t>
  </si>
  <si>
    <t>Výkon exekuce</t>
  </si>
  <si>
    <t>Nezajištěné pohledávky (Kč)</t>
  </si>
  <si>
    <t>Počet nezajištěných</t>
  </si>
  <si>
    <t>Exekuce celkem</t>
  </si>
  <si>
    <t>Náklady zaměstnavatele před IŘ</t>
  </si>
  <si>
    <t>Náklady zaměstnavatele v IŘ</t>
  </si>
  <si>
    <t>Rozdíl nákladů</t>
  </si>
  <si>
    <t>Snížení v procentech</t>
  </si>
  <si>
    <t>Odměna IS</t>
  </si>
  <si>
    <t>Hotové náklady IS</t>
  </si>
  <si>
    <t>Cekem</t>
  </si>
  <si>
    <t>Odměna za zpeněžení</t>
  </si>
  <si>
    <t>Náklady zpeněžení</t>
  </si>
  <si>
    <t>Výživné během IŘ</t>
  </si>
  <si>
    <t>Měsíců</t>
  </si>
  <si>
    <t>Splaceno</t>
  </si>
  <si>
    <t>Ostatní</t>
  </si>
  <si>
    <t>Zajištění (Kč)</t>
  </si>
  <si>
    <t>Zajištění (%)</t>
  </si>
  <si>
    <t>Nezajištění (Kč)</t>
  </si>
  <si>
    <t>Nezajištění (%)</t>
  </si>
  <si>
    <t xml:space="preserve"> Za podstatou (Kč)</t>
  </si>
  <si>
    <t xml:space="preserve"> Za podstatou (%)</t>
  </si>
  <si>
    <t>Na roveň</t>
  </si>
  <si>
    <t>Celkem zaplaceno</t>
  </si>
  <si>
    <t>Počet úkonů do úpadku včetně</t>
  </si>
  <si>
    <t>Počet úkonů po úpadku</t>
  </si>
  <si>
    <t>Počet jiných úkonů</t>
  </si>
  <si>
    <t>Úkonů celkem</t>
  </si>
  <si>
    <t>Ano/Ne</t>
  </si>
  <si>
    <t>Novák Jan + Nováková Dana</t>
  </si>
  <si>
    <t>KSPH 68 INS 6727/2014</t>
  </si>
  <si>
    <t>760313/0788</t>
  </si>
  <si>
    <t>2/1</t>
  </si>
  <si>
    <t>JUDr. Petr Konečný</t>
  </si>
  <si>
    <t>3v3x6xx</t>
  </si>
  <si>
    <t>B</t>
  </si>
  <si>
    <t>Ano</t>
  </si>
  <si>
    <t>Nováková Jana</t>
  </si>
  <si>
    <t>KSOS 33 INS 9782/2011</t>
  </si>
  <si>
    <t>755601/5577</t>
  </si>
  <si>
    <t>1</t>
  </si>
  <si>
    <t>Mgr. Petr Vysoudil</t>
  </si>
  <si>
    <t>Doležalová Jana</t>
  </si>
  <si>
    <t>KSOS 36 INS 22481/2012</t>
  </si>
  <si>
    <t>455721/471</t>
  </si>
  <si>
    <t>3</t>
  </si>
  <si>
    <t>Ing. Oldřich Fabián</t>
  </si>
  <si>
    <t>Černý Jan</t>
  </si>
  <si>
    <t>KSOS 31 INS 2310/2014</t>
  </si>
  <si>
    <t>590120/1658</t>
  </si>
  <si>
    <t>1/3</t>
  </si>
  <si>
    <t>Ing. Hana Sazovská</t>
  </si>
  <si>
    <t>46ryh9m</t>
  </si>
  <si>
    <t>Černá Jana</t>
  </si>
  <si>
    <t>KSOS 31 INS 2589/2014</t>
  </si>
  <si>
    <t>655825/0457</t>
  </si>
  <si>
    <t>4</t>
  </si>
  <si>
    <t>Veselý Petr + Veselá Věra</t>
  </si>
  <si>
    <t>KSBR 33 INS 6699/2015</t>
  </si>
  <si>
    <t>750201/4740</t>
  </si>
  <si>
    <t>1/4</t>
  </si>
  <si>
    <t>Insolvency Project v.o.s.</t>
  </si>
  <si>
    <t>f6iqbc3</t>
  </si>
  <si>
    <t>Veselý Petr + Veselá Jana</t>
  </si>
  <si>
    <t>KSLB 76 INS 10648/2017</t>
  </si>
  <si>
    <t>760615/2389</t>
  </si>
  <si>
    <t>Růnová v.o.s.</t>
  </si>
  <si>
    <t>t6ankvp</t>
  </si>
  <si>
    <t>Pospíšilová Eva</t>
  </si>
  <si>
    <t>KSOL 10 INS 8385/2012</t>
  </si>
  <si>
    <t>855405/6225</t>
  </si>
  <si>
    <t>JUDr. Ing. Daniela Majzlíková, LL.M.</t>
  </si>
  <si>
    <t>enpqx6p</t>
  </si>
  <si>
    <t>Čermák Jiří</t>
  </si>
  <si>
    <t>KSPA 59 INS 14546/2014</t>
  </si>
  <si>
    <t>770210/3310</t>
  </si>
  <si>
    <t>Mgr. Ing. Dalibor Jandura</t>
  </si>
  <si>
    <t>n4sjtga</t>
  </si>
  <si>
    <t>KSOS 33 INS 6536/2011</t>
  </si>
  <si>
    <t>686116/0581</t>
  </si>
  <si>
    <t>JUDr. Lenka Vidovičová</t>
  </si>
  <si>
    <t>r4dyjiv</t>
  </si>
  <si>
    <t>Zóna výpočtů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</si>
</sst>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0" fillId="5" borderId="0" xfId="0" applyFont="1" applyFill="1" applyAlignment="1">
      <alignment horizontal="center"/>
    </xf>
    <xf numFmtId="0" fontId="20" fillId="7" borderId="0" xfId="0" applyNumberFormat="1" applyFont="1" applyFill="1" applyAlignment="1">
      <alignment/>
    </xf>
    <xf numFmtId="0" fontId="20" fillId="9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right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3" fontId="0" fillId="9" borderId="0" xfId="0" applyNumberFormat="1" applyFill="1" applyAlignment="1">
      <alignment horizontal="center"/>
    </xf>
    <xf numFmtId="0" fontId="0" fillId="13" borderId="0" xfId="0" applyFill="1" applyAlignment="1">
      <alignment horizontal="center"/>
    </xf>
    <xf numFmtId="164" fontId="0" fillId="1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18" borderId="0" xfId="0" applyFill="1" applyAlignment="1">
      <alignment horizontal="center"/>
    </xf>
    <xf numFmtId="0" fontId="0" fillId="15" borderId="0" xfId="0" applyFill="1" applyAlignment="1">
      <alignment horizontal="center"/>
    </xf>
    <xf numFmtId="3" fontId="0" fillId="32" borderId="0" xfId="0" applyNumberFormat="1" applyFill="1" applyAlignment="1">
      <alignment horizontal="center"/>
    </xf>
    <xf numFmtId="165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66" fontId="0" fillId="32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20" fillId="18" borderId="0" xfId="0" applyFont="1" applyFill="1" applyAlignment="1">
      <alignment horizontal="center"/>
    </xf>
    <xf numFmtId="0" fontId="20" fillId="15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0" fillId="5" borderId="0" xfId="0" applyFont="1" applyFill="1" applyAlignment="1">
      <alignment horizontal="center"/>
    </xf>
    <xf numFmtId="3" fontId="20" fillId="9" borderId="0" xfId="0" applyNumberFormat="1" applyFont="1" applyFill="1" applyAlignment="1">
      <alignment horizontal="center"/>
    </xf>
    <xf numFmtId="0" fontId="20" fillId="1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18" fillId="33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5.421875" style="0" customWidth="1"/>
    <col min="2" max="2" width="23.7109375" style="0" bestFit="1" customWidth="1"/>
    <col min="3" max="3" width="12.8515625" style="0" bestFit="1" customWidth="1"/>
    <col min="4" max="4" width="48.57421875" style="0" bestFit="1" customWidth="1"/>
    <col min="5" max="5" width="38.28125" style="0" customWidth="1"/>
    <col min="6" max="6" width="25.140625" style="0" bestFit="1" customWidth="1"/>
    <col min="7" max="7" width="24.140625" style="0" bestFit="1" customWidth="1"/>
    <col min="8" max="8" width="17.140625" style="0" bestFit="1" customWidth="1"/>
    <col min="9" max="9" width="29.57421875" style="0" bestFit="1" customWidth="1"/>
    <col min="10" max="10" width="19.57421875" style="0" bestFit="1" customWidth="1"/>
    <col min="11" max="11" width="32.140625" style="0" bestFit="1" customWidth="1"/>
    <col min="12" max="12" width="31.57421875" style="0" bestFit="1" customWidth="1"/>
    <col min="13" max="13" width="30.00390625" style="0" bestFit="1" customWidth="1"/>
    <col min="14" max="14" width="31.28125" style="0" bestFit="1" customWidth="1"/>
    <col min="15" max="15" width="31.7109375" style="0" customWidth="1"/>
    <col min="16" max="16" width="18.421875" style="0" bestFit="1" customWidth="1"/>
    <col min="17" max="17" width="23.421875" style="0" bestFit="1" customWidth="1"/>
    <col min="18" max="18" width="27.00390625" style="0" bestFit="1" customWidth="1"/>
    <col min="19" max="19" width="26.421875" style="0" bestFit="1" customWidth="1"/>
    <col min="20" max="20" width="17.8515625" style="0" bestFit="1" customWidth="1"/>
    <col min="21" max="21" width="17.8515625" style="0" customWidth="1"/>
    <col min="22" max="22" width="15.57421875" style="0" bestFit="1" customWidth="1"/>
    <col min="23" max="23" width="29.140625" style="0" bestFit="1" customWidth="1"/>
    <col min="24" max="25" width="29.140625" style="0" customWidth="1"/>
    <col min="26" max="26" width="15.57421875" style="0" bestFit="1" customWidth="1"/>
    <col min="27" max="27" width="16.57421875" style="0" bestFit="1" customWidth="1"/>
    <col min="28" max="28" width="33.57421875" style="0" bestFit="1" customWidth="1"/>
    <col min="29" max="29" width="29.8515625" style="0" bestFit="1" customWidth="1"/>
    <col min="30" max="30" width="15.8515625" style="0" bestFit="1" customWidth="1"/>
    <col min="31" max="31" width="21.00390625" style="0" bestFit="1" customWidth="1"/>
    <col min="32" max="32" width="11.7109375" style="0" bestFit="1" customWidth="1"/>
    <col min="33" max="34" width="18.8515625" style="0" bestFit="1" customWidth="1"/>
    <col min="35" max="35" width="22.8515625" style="0" bestFit="1" customWidth="1"/>
    <col min="36" max="36" width="19.8515625" style="0" bestFit="1" customWidth="1"/>
    <col min="37" max="37" width="18.421875" style="0" bestFit="1" customWidth="1"/>
    <col min="38" max="38" width="8.00390625" style="0" bestFit="1" customWidth="1"/>
    <col min="39" max="39" width="12.421875" style="0" bestFit="1" customWidth="1"/>
    <col min="41" max="42" width="13.57421875" style="0" bestFit="1" customWidth="1"/>
    <col min="43" max="43" width="16.28125" style="0" bestFit="1" customWidth="1"/>
    <col min="44" max="44" width="15.8515625" style="0" bestFit="1" customWidth="1"/>
    <col min="45" max="45" width="18.8515625" style="0" bestFit="1" customWidth="1"/>
    <col min="46" max="46" width="18.421875" style="0" bestFit="1" customWidth="1"/>
    <col min="47" max="47" width="9.8515625" style="0" bestFit="1" customWidth="1"/>
    <col min="48" max="48" width="19.28125" style="0" bestFit="1" customWidth="1"/>
    <col min="49" max="49" width="31.421875" style="0" bestFit="1" customWidth="1"/>
    <col min="50" max="50" width="24.421875" style="0" bestFit="1" customWidth="1"/>
    <col min="51" max="51" width="19.421875" style="0" bestFit="1" customWidth="1"/>
    <col min="52" max="52" width="15.140625" style="0" bestFit="1" customWidth="1"/>
    <col min="53" max="53" width="19.140625" style="0" customWidth="1"/>
  </cols>
  <sheetData>
    <row r="1" spans="1:53" s="4" customFormat="1" ht="15">
      <c r="A1" s="42" t="s">
        <v>0</v>
      </c>
      <c r="B1" s="43"/>
      <c r="C1" s="43"/>
      <c r="D1" s="43"/>
      <c r="E1" s="44" t="s">
        <v>1</v>
      </c>
      <c r="F1" s="45"/>
      <c r="G1" s="46" t="s">
        <v>2</v>
      </c>
      <c r="H1" s="46"/>
      <c r="I1" s="46"/>
      <c r="J1" s="46"/>
      <c r="K1" s="46"/>
      <c r="L1" s="46"/>
      <c r="M1" s="46"/>
      <c r="N1" s="46"/>
      <c r="O1" s="46"/>
      <c r="P1" s="1"/>
      <c r="Q1" s="1"/>
      <c r="R1" s="2" t="s">
        <v>3</v>
      </c>
      <c r="S1" s="47" t="s">
        <v>4</v>
      </c>
      <c r="T1" s="47"/>
      <c r="U1" s="47"/>
      <c r="V1" s="47"/>
      <c r="W1" s="47"/>
      <c r="X1" s="47"/>
      <c r="Y1" s="47"/>
      <c r="Z1" s="47"/>
      <c r="AA1" s="47"/>
      <c r="AB1" s="48" t="s">
        <v>5</v>
      </c>
      <c r="AC1" s="48"/>
      <c r="AD1" s="48"/>
      <c r="AE1" s="48"/>
      <c r="AF1" s="42" t="s">
        <v>6</v>
      </c>
      <c r="AG1" s="42"/>
      <c r="AH1" s="42"/>
      <c r="AI1" s="38" t="s">
        <v>7</v>
      </c>
      <c r="AJ1" s="38"/>
      <c r="AK1" s="39" t="s">
        <v>8</v>
      </c>
      <c r="AL1" s="39"/>
      <c r="AM1" s="39"/>
      <c r="AN1" s="39"/>
      <c r="AO1" s="40" t="s">
        <v>9</v>
      </c>
      <c r="AP1" s="40"/>
      <c r="AQ1" s="40"/>
      <c r="AR1" s="40"/>
      <c r="AS1" s="40"/>
      <c r="AT1" s="40"/>
      <c r="AU1" s="40"/>
      <c r="AV1" s="40"/>
      <c r="AW1" s="41" t="s">
        <v>10</v>
      </c>
      <c r="AX1" s="41"/>
      <c r="AY1" s="41"/>
      <c r="AZ1" s="41"/>
      <c r="BA1" s="3" t="s">
        <v>11</v>
      </c>
    </row>
    <row r="2" spans="1:53" s="26" customFormat="1" ht="15">
      <c r="A2" s="5" t="s">
        <v>12</v>
      </c>
      <c r="B2" s="5" t="s">
        <v>13</v>
      </c>
      <c r="C2" s="5" t="s">
        <v>14</v>
      </c>
      <c r="D2" s="6" t="s">
        <v>15</v>
      </c>
      <c r="E2" s="7" t="s">
        <v>16</v>
      </c>
      <c r="F2" s="8">
        <v>41087</v>
      </c>
      <c r="G2" s="9" t="s">
        <v>17</v>
      </c>
      <c r="H2" s="9" t="s">
        <v>18</v>
      </c>
      <c r="I2" s="10" t="s">
        <v>19</v>
      </c>
      <c r="J2" s="9" t="s">
        <v>20</v>
      </c>
      <c r="K2" s="11" t="s">
        <v>21</v>
      </c>
      <c r="L2" s="10" t="s">
        <v>22</v>
      </c>
      <c r="M2" s="10" t="s">
        <v>23</v>
      </c>
      <c r="N2" s="10" t="s">
        <v>24</v>
      </c>
      <c r="O2" s="12" t="s">
        <v>25</v>
      </c>
      <c r="P2" s="12" t="s">
        <v>26</v>
      </c>
      <c r="Q2" s="12" t="s">
        <v>27</v>
      </c>
      <c r="R2" s="13" t="s">
        <v>28</v>
      </c>
      <c r="S2" s="14" t="s">
        <v>29</v>
      </c>
      <c r="T2" s="14" t="s">
        <v>30</v>
      </c>
      <c r="U2" s="14" t="s">
        <v>31</v>
      </c>
      <c r="V2" s="14" t="s">
        <v>32</v>
      </c>
      <c r="W2" s="14" t="s">
        <v>33</v>
      </c>
      <c r="X2" s="14" t="s">
        <v>34</v>
      </c>
      <c r="Y2" s="14" t="s">
        <v>31</v>
      </c>
      <c r="Z2" s="14" t="s">
        <v>32</v>
      </c>
      <c r="AA2" s="14" t="s">
        <v>35</v>
      </c>
      <c r="AB2" s="15" t="s">
        <v>36</v>
      </c>
      <c r="AC2" s="15" t="s">
        <v>37</v>
      </c>
      <c r="AD2" s="15" t="s">
        <v>38</v>
      </c>
      <c r="AE2" s="16" t="s">
        <v>39</v>
      </c>
      <c r="AF2" s="17" t="s">
        <v>40</v>
      </c>
      <c r="AG2" s="17" t="s">
        <v>41</v>
      </c>
      <c r="AH2" s="5" t="s">
        <v>42</v>
      </c>
      <c r="AI2" s="18" t="s">
        <v>43</v>
      </c>
      <c r="AJ2" s="18" t="s">
        <v>44</v>
      </c>
      <c r="AK2" s="19" t="s">
        <v>45</v>
      </c>
      <c r="AL2" s="19" t="s">
        <v>46</v>
      </c>
      <c r="AM2" s="19" t="s">
        <v>47</v>
      </c>
      <c r="AN2" s="19" t="s">
        <v>48</v>
      </c>
      <c r="AO2" s="20" t="s">
        <v>49</v>
      </c>
      <c r="AP2" s="21" t="s">
        <v>50</v>
      </c>
      <c r="AQ2" s="22" t="s">
        <v>51</v>
      </c>
      <c r="AR2" s="23" t="s">
        <v>52</v>
      </c>
      <c r="AS2" s="22" t="s">
        <v>53</v>
      </c>
      <c r="AT2" s="21" t="s">
        <v>54</v>
      </c>
      <c r="AU2" s="22" t="s">
        <v>55</v>
      </c>
      <c r="AV2" s="22" t="s">
        <v>56</v>
      </c>
      <c r="AW2" s="24" t="s">
        <v>57</v>
      </c>
      <c r="AX2" s="24" t="s">
        <v>58</v>
      </c>
      <c r="AY2" s="24" t="s">
        <v>59</v>
      </c>
      <c r="AZ2" s="24" t="s">
        <v>60</v>
      </c>
      <c r="BA2" s="25" t="s">
        <v>61</v>
      </c>
    </row>
    <row r="3" spans="1:53" ht="15">
      <c r="A3" s="27" t="s">
        <v>62</v>
      </c>
      <c r="B3" s="27" t="s">
        <v>63</v>
      </c>
      <c r="C3" s="27" t="s">
        <v>64</v>
      </c>
      <c r="D3" s="28" t="s">
        <v>65</v>
      </c>
      <c r="E3" s="27" t="s">
        <v>66</v>
      </c>
      <c r="F3" s="29" t="s">
        <v>67</v>
      </c>
      <c r="G3" s="30">
        <v>41710</v>
      </c>
      <c r="H3" s="30">
        <v>41753</v>
      </c>
      <c r="I3" s="27">
        <f aca="true" t="shared" si="0" ref="I3:I12">H3-G3</f>
        <v>43</v>
      </c>
      <c r="J3" s="30">
        <v>42031</v>
      </c>
      <c r="K3" s="37">
        <f aca="true" t="shared" si="1" ref="K3:K12">J3-G3</f>
        <v>321</v>
      </c>
      <c r="L3" s="30">
        <v>42031</v>
      </c>
      <c r="M3" s="30">
        <v>42416</v>
      </c>
      <c r="N3" s="27">
        <f aca="true" t="shared" si="2" ref="N3:N12">M3-G3</f>
        <v>706</v>
      </c>
      <c r="O3" s="31">
        <f aca="true" t="shared" si="3" ref="O3:O12">YEARFRAC(G3,M3)</f>
        <v>1.9277777777777778</v>
      </c>
      <c r="P3" s="31">
        <f aca="true" t="shared" si="4" ref="P3:P12">(M3-L3)/30</f>
        <v>12.833333333333334</v>
      </c>
      <c r="Q3" s="31">
        <f aca="true" t="shared" si="5" ref="Q3:Q12">((M3-L3)/30)-3</f>
        <v>9.833333333333334</v>
      </c>
      <c r="R3" s="32" t="s">
        <v>68</v>
      </c>
      <c r="S3" s="33">
        <v>922307</v>
      </c>
      <c r="T3" s="33">
        <v>2</v>
      </c>
      <c r="U3" s="33">
        <v>2</v>
      </c>
      <c r="V3" s="33">
        <v>2</v>
      </c>
      <c r="W3" s="33">
        <v>1184411</v>
      </c>
      <c r="X3" s="33">
        <v>13</v>
      </c>
      <c r="Y3" s="33">
        <v>2</v>
      </c>
      <c r="Z3" s="33">
        <v>0</v>
      </c>
      <c r="AA3" s="33">
        <f>SUM(V3,Z3)</f>
        <v>2</v>
      </c>
      <c r="AB3" s="33">
        <v>450</v>
      </c>
      <c r="AC3" s="33">
        <v>0</v>
      </c>
      <c r="AD3" s="33">
        <f aca="true" t="shared" si="6" ref="AD3:AD12">AB3-AC3</f>
        <v>450</v>
      </c>
      <c r="AE3" s="34">
        <f>(AD3/AB3)*100</f>
        <v>100</v>
      </c>
      <c r="AF3" s="33">
        <v>0</v>
      </c>
      <c r="AG3" s="33">
        <v>0</v>
      </c>
      <c r="AH3" s="33">
        <f aca="true" t="shared" si="7" ref="AH3:AH12">AF3+AG3</f>
        <v>0</v>
      </c>
      <c r="AI3" s="33">
        <v>290587</v>
      </c>
      <c r="AJ3" s="33">
        <v>567</v>
      </c>
      <c r="AK3" s="33">
        <v>0</v>
      </c>
      <c r="AL3" s="33">
        <v>0</v>
      </c>
      <c r="AM3" s="33">
        <f>AK3*AL3</f>
        <v>0</v>
      </c>
      <c r="AN3" s="33">
        <v>0</v>
      </c>
      <c r="AO3" s="33">
        <v>922307</v>
      </c>
      <c r="AP3" s="35">
        <f>AO3/S3</f>
        <v>1</v>
      </c>
      <c r="AQ3" s="33">
        <v>470687</v>
      </c>
      <c r="AR3" s="36">
        <f aca="true" t="shared" si="8" ref="AR3:AR12">(AQ3/W3)*100</f>
        <v>39.740174652211095</v>
      </c>
      <c r="AS3" s="33">
        <f aca="true" t="shared" si="9" ref="AS3:AS12">SUM(AF3,AG3)</f>
        <v>0</v>
      </c>
      <c r="AT3" s="35"/>
      <c r="AU3" s="33">
        <f aca="true" t="shared" si="10" ref="AU3:AU12">AM3+AN3</f>
        <v>0</v>
      </c>
      <c r="AV3" s="33">
        <f aca="true" t="shared" si="11" ref="AV3:AV12">AU3+AS3+AQ3+AO3+AI3+AJ3</f>
        <v>1684148</v>
      </c>
      <c r="AW3" s="27">
        <v>18</v>
      </c>
      <c r="AX3" s="27">
        <v>36</v>
      </c>
      <c r="AY3" s="27">
        <v>0</v>
      </c>
      <c r="AZ3" s="27">
        <f aca="true" t="shared" si="12" ref="AZ3:AZ12">SUM(AW3,AX3,AY3)</f>
        <v>54</v>
      </c>
      <c r="BA3" s="29" t="s">
        <v>69</v>
      </c>
    </row>
    <row r="4" spans="1:53" ht="15">
      <c r="A4" s="27" t="s">
        <v>70</v>
      </c>
      <c r="B4" s="27" t="s">
        <v>71</v>
      </c>
      <c r="C4" s="27" t="s">
        <v>72</v>
      </c>
      <c r="D4" s="28" t="s">
        <v>73</v>
      </c>
      <c r="E4" s="27" t="s">
        <v>74</v>
      </c>
      <c r="F4" s="29"/>
      <c r="G4" s="30">
        <v>40700</v>
      </c>
      <c r="H4" s="30">
        <v>40708</v>
      </c>
      <c r="I4" s="27">
        <f t="shared" si="0"/>
        <v>8</v>
      </c>
      <c r="J4" s="30">
        <v>40708</v>
      </c>
      <c r="K4" s="37">
        <f t="shared" si="1"/>
        <v>8</v>
      </c>
      <c r="L4" s="30">
        <v>40767</v>
      </c>
      <c r="M4" s="30">
        <v>42482</v>
      </c>
      <c r="N4" s="27">
        <f t="shared" si="2"/>
        <v>1782</v>
      </c>
      <c r="O4" s="31">
        <f t="shared" si="3"/>
        <v>4.877777777777778</v>
      </c>
      <c r="P4" s="31">
        <f t="shared" si="4"/>
        <v>57.166666666666664</v>
      </c>
      <c r="Q4" s="31">
        <f t="shared" si="5"/>
        <v>54.166666666666664</v>
      </c>
      <c r="R4" s="32" t="s">
        <v>68</v>
      </c>
      <c r="S4" s="33">
        <v>0</v>
      </c>
      <c r="T4" s="33">
        <v>0</v>
      </c>
      <c r="U4" s="33">
        <v>0</v>
      </c>
      <c r="V4" s="33">
        <v>0</v>
      </c>
      <c r="W4" s="33">
        <v>993965</v>
      </c>
      <c r="X4" s="33">
        <v>7</v>
      </c>
      <c r="Y4" s="33">
        <v>2</v>
      </c>
      <c r="Z4" s="33">
        <v>1</v>
      </c>
      <c r="AA4" s="33">
        <f>SUM(V4,Z4)</f>
        <v>1</v>
      </c>
      <c r="AB4" s="33">
        <v>300</v>
      </c>
      <c r="AC4" s="33">
        <v>200</v>
      </c>
      <c r="AD4" s="33">
        <f t="shared" si="6"/>
        <v>100</v>
      </c>
      <c r="AE4" s="34">
        <f>(AD4/AB4)*100</f>
        <v>33.33333333333333</v>
      </c>
      <c r="AF4" s="33">
        <v>0</v>
      </c>
      <c r="AG4" s="33">
        <v>0</v>
      </c>
      <c r="AH4" s="33">
        <f t="shared" si="7"/>
        <v>0</v>
      </c>
      <c r="AI4" s="33">
        <v>120525</v>
      </c>
      <c r="AJ4" s="33">
        <v>34950</v>
      </c>
      <c r="AK4" s="33">
        <v>0</v>
      </c>
      <c r="AL4" s="33">
        <v>0</v>
      </c>
      <c r="AM4" s="33">
        <f>AK4*AL4</f>
        <v>0</v>
      </c>
      <c r="AN4" s="33">
        <v>0</v>
      </c>
      <c r="AO4" s="33">
        <v>0</v>
      </c>
      <c r="AP4" s="35"/>
      <c r="AQ4" s="33">
        <v>543525</v>
      </c>
      <c r="AR4" s="36">
        <f t="shared" si="8"/>
        <v>54.68250894146172</v>
      </c>
      <c r="AS4" s="33">
        <f t="shared" si="9"/>
        <v>0</v>
      </c>
      <c r="AT4" s="35"/>
      <c r="AU4" s="33">
        <f t="shared" si="10"/>
        <v>0</v>
      </c>
      <c r="AV4" s="33">
        <f t="shared" si="11"/>
        <v>699000</v>
      </c>
      <c r="AW4" s="27">
        <v>5</v>
      </c>
      <c r="AX4" s="27">
        <v>31</v>
      </c>
      <c r="AY4" s="27">
        <v>4</v>
      </c>
      <c r="AZ4" s="27">
        <f t="shared" si="12"/>
        <v>40</v>
      </c>
      <c r="BA4" s="29" t="s">
        <v>69</v>
      </c>
    </row>
    <row r="5" spans="1:53" ht="15">
      <c r="A5" s="27" t="s">
        <v>75</v>
      </c>
      <c r="B5" s="27" t="s">
        <v>76</v>
      </c>
      <c r="C5" s="27" t="s">
        <v>77</v>
      </c>
      <c r="D5" s="28" t="s">
        <v>78</v>
      </c>
      <c r="E5" s="27" t="s">
        <v>79</v>
      </c>
      <c r="F5" s="29"/>
      <c r="G5" s="30">
        <v>41166</v>
      </c>
      <c r="H5" s="30">
        <v>41204</v>
      </c>
      <c r="I5" s="27">
        <f t="shared" si="0"/>
        <v>38</v>
      </c>
      <c r="J5" s="30">
        <v>41265</v>
      </c>
      <c r="K5" s="37">
        <f t="shared" si="1"/>
        <v>99</v>
      </c>
      <c r="L5" s="30">
        <v>40938</v>
      </c>
      <c r="M5" s="30">
        <v>41788</v>
      </c>
      <c r="N5" s="27">
        <f t="shared" si="2"/>
        <v>622</v>
      </c>
      <c r="O5" s="31">
        <f t="shared" si="3"/>
        <v>1.7083333333333333</v>
      </c>
      <c r="P5" s="31">
        <f t="shared" si="4"/>
        <v>28.333333333333332</v>
      </c>
      <c r="Q5" s="31">
        <f t="shared" si="5"/>
        <v>25.333333333333332</v>
      </c>
      <c r="R5" s="32" t="s">
        <v>68</v>
      </c>
      <c r="S5" s="33">
        <v>153271</v>
      </c>
      <c r="T5" s="33">
        <v>2</v>
      </c>
      <c r="U5" s="33">
        <v>2</v>
      </c>
      <c r="V5" s="33">
        <v>2</v>
      </c>
      <c r="W5" s="33">
        <v>185332</v>
      </c>
      <c r="X5" s="33">
        <v>2</v>
      </c>
      <c r="Y5" s="33">
        <v>2</v>
      </c>
      <c r="Z5" s="33">
        <v>1</v>
      </c>
      <c r="AA5" s="33">
        <f>SUM(V5,Z5)</f>
        <v>3</v>
      </c>
      <c r="AB5" s="33">
        <v>0</v>
      </c>
      <c r="AC5" s="33">
        <v>0</v>
      </c>
      <c r="AD5" s="33">
        <f t="shared" si="6"/>
        <v>0</v>
      </c>
      <c r="AE5" s="34">
        <v>0</v>
      </c>
      <c r="AF5" s="33">
        <v>0</v>
      </c>
      <c r="AG5" s="33">
        <v>0</v>
      </c>
      <c r="AH5" s="33">
        <f t="shared" si="7"/>
        <v>0</v>
      </c>
      <c r="AI5" s="33">
        <v>56103</v>
      </c>
      <c r="AJ5" s="33">
        <v>40354</v>
      </c>
      <c r="AK5" s="33">
        <v>0</v>
      </c>
      <c r="AL5" s="33">
        <v>0</v>
      </c>
      <c r="AM5" s="33">
        <f>AK5*AL5</f>
        <v>0</v>
      </c>
      <c r="AN5" s="33">
        <v>0</v>
      </c>
      <c r="AO5" s="33">
        <v>153227</v>
      </c>
      <c r="AP5" s="35">
        <f>AO5/S5</f>
        <v>0.9997129267767549</v>
      </c>
      <c r="AQ5" s="33">
        <v>185332</v>
      </c>
      <c r="AR5" s="36">
        <f t="shared" si="8"/>
        <v>100</v>
      </c>
      <c r="AS5" s="33">
        <f t="shared" si="9"/>
        <v>0</v>
      </c>
      <c r="AT5" s="35"/>
      <c r="AU5" s="33">
        <f t="shared" si="10"/>
        <v>0</v>
      </c>
      <c r="AV5" s="33">
        <f t="shared" si="11"/>
        <v>435016</v>
      </c>
      <c r="AW5" s="27">
        <v>7</v>
      </c>
      <c r="AX5" s="27">
        <v>20</v>
      </c>
      <c r="AY5" s="27">
        <v>4</v>
      </c>
      <c r="AZ5" s="27">
        <f t="shared" si="12"/>
        <v>31</v>
      </c>
      <c r="BA5" s="29" t="s">
        <v>69</v>
      </c>
    </row>
    <row r="6" spans="1:53" ht="15">
      <c r="A6" s="27" t="s">
        <v>80</v>
      </c>
      <c r="B6" s="27" t="s">
        <v>81</v>
      </c>
      <c r="C6" s="27" t="s">
        <v>82</v>
      </c>
      <c r="D6" s="28" t="s">
        <v>83</v>
      </c>
      <c r="E6" s="27" t="s">
        <v>84</v>
      </c>
      <c r="F6" s="29" t="s">
        <v>85</v>
      </c>
      <c r="G6" s="30">
        <v>41669</v>
      </c>
      <c r="H6" s="30">
        <v>41787</v>
      </c>
      <c r="I6" s="27">
        <f t="shared" si="0"/>
        <v>118</v>
      </c>
      <c r="J6" s="30">
        <v>41787</v>
      </c>
      <c r="K6" s="37">
        <f t="shared" si="1"/>
        <v>118</v>
      </c>
      <c r="L6" s="30">
        <v>41953</v>
      </c>
      <c r="M6" s="30">
        <v>42549</v>
      </c>
      <c r="N6" s="27">
        <f t="shared" si="2"/>
        <v>880</v>
      </c>
      <c r="O6" s="31">
        <f t="shared" si="3"/>
        <v>2.411111111111111</v>
      </c>
      <c r="P6" s="31">
        <f t="shared" si="4"/>
        <v>19.866666666666667</v>
      </c>
      <c r="Q6" s="31">
        <f t="shared" si="5"/>
        <v>16.866666666666667</v>
      </c>
      <c r="R6" s="32" t="s">
        <v>68</v>
      </c>
      <c r="S6" s="33">
        <v>408327</v>
      </c>
      <c r="T6" s="33">
        <v>1</v>
      </c>
      <c r="U6" s="33">
        <v>1</v>
      </c>
      <c r="V6" s="33">
        <v>0</v>
      </c>
      <c r="W6" s="33">
        <v>388805</v>
      </c>
      <c r="X6" s="33">
        <v>4</v>
      </c>
      <c r="Y6" s="33">
        <v>4</v>
      </c>
      <c r="Z6" s="33">
        <v>2</v>
      </c>
      <c r="AA6" s="33">
        <f>SUM(V6,Z6)</f>
        <v>2</v>
      </c>
      <c r="AB6" s="33">
        <v>450</v>
      </c>
      <c r="AC6" s="33">
        <v>200</v>
      </c>
      <c r="AD6" s="33">
        <f t="shared" si="6"/>
        <v>250</v>
      </c>
      <c r="AE6" s="34">
        <f>(AD6/AB6)*100</f>
        <v>55.55555555555556</v>
      </c>
      <c r="AF6" s="33">
        <v>0</v>
      </c>
      <c r="AG6" s="33">
        <v>1271</v>
      </c>
      <c r="AH6" s="33">
        <f t="shared" si="7"/>
        <v>1271</v>
      </c>
      <c r="AI6" s="33">
        <v>97192</v>
      </c>
      <c r="AJ6" s="33">
        <v>29259</v>
      </c>
      <c r="AK6" s="33">
        <v>0</v>
      </c>
      <c r="AL6" s="33">
        <v>0</v>
      </c>
      <c r="AM6" s="33">
        <f>AK6*AL6</f>
        <v>0</v>
      </c>
      <c r="AN6" s="33">
        <v>0</v>
      </c>
      <c r="AO6" s="33">
        <v>408327</v>
      </c>
      <c r="AP6" s="35">
        <f>AO6/S6</f>
        <v>1</v>
      </c>
      <c r="AQ6" s="33">
        <v>121574</v>
      </c>
      <c r="AR6" s="36">
        <f t="shared" si="8"/>
        <v>31.268630804645003</v>
      </c>
      <c r="AS6" s="33">
        <f t="shared" si="9"/>
        <v>1271</v>
      </c>
      <c r="AT6" s="35">
        <f>AS6/AH6</f>
        <v>1</v>
      </c>
      <c r="AU6" s="33">
        <f t="shared" si="10"/>
        <v>0</v>
      </c>
      <c r="AV6" s="33">
        <f t="shared" si="11"/>
        <v>657623</v>
      </c>
      <c r="AW6" s="27">
        <v>6</v>
      </c>
      <c r="AX6" s="27">
        <v>24</v>
      </c>
      <c r="AY6" s="27">
        <v>1</v>
      </c>
      <c r="AZ6" s="27">
        <f t="shared" si="12"/>
        <v>31</v>
      </c>
      <c r="BA6" s="29"/>
    </row>
    <row r="7" spans="1:53" ht="15">
      <c r="A7" s="27" t="s">
        <v>86</v>
      </c>
      <c r="B7" s="27" t="s">
        <v>87</v>
      </c>
      <c r="C7" s="27" t="s">
        <v>88</v>
      </c>
      <c r="D7" s="28" t="s">
        <v>89</v>
      </c>
      <c r="E7" s="27" t="s">
        <v>84</v>
      </c>
      <c r="F7" s="29" t="s">
        <v>85</v>
      </c>
      <c r="G7" s="30">
        <v>41673</v>
      </c>
      <c r="H7" s="30">
        <v>41787</v>
      </c>
      <c r="I7" s="27">
        <f t="shared" si="0"/>
        <v>114</v>
      </c>
      <c r="J7" s="30">
        <v>41787</v>
      </c>
      <c r="K7" s="37">
        <f t="shared" si="1"/>
        <v>114</v>
      </c>
      <c r="L7" s="30">
        <v>41953</v>
      </c>
      <c r="M7" s="30">
        <v>42447</v>
      </c>
      <c r="N7" s="27">
        <f t="shared" si="2"/>
        <v>774</v>
      </c>
      <c r="O7" s="31">
        <f t="shared" si="3"/>
        <v>2.125</v>
      </c>
      <c r="P7" s="31">
        <f t="shared" si="4"/>
        <v>16.466666666666665</v>
      </c>
      <c r="Q7" s="31">
        <f t="shared" si="5"/>
        <v>13.466666666666665</v>
      </c>
      <c r="R7" s="32" t="s">
        <v>68</v>
      </c>
      <c r="S7" s="33">
        <v>0</v>
      </c>
      <c r="T7" s="33">
        <v>0</v>
      </c>
      <c r="U7" s="33">
        <v>0</v>
      </c>
      <c r="V7" s="33">
        <v>0</v>
      </c>
      <c r="W7" s="33">
        <v>87644</v>
      </c>
      <c r="X7" s="33">
        <v>4</v>
      </c>
      <c r="Y7" s="33">
        <v>0</v>
      </c>
      <c r="Z7" s="33">
        <v>0</v>
      </c>
      <c r="AA7" s="33">
        <f>SUM(V7,Z7)</f>
        <v>0</v>
      </c>
      <c r="AB7" s="33">
        <v>0</v>
      </c>
      <c r="AC7" s="33">
        <v>0</v>
      </c>
      <c r="AD7" s="33">
        <f t="shared" si="6"/>
        <v>0</v>
      </c>
      <c r="AE7" s="34">
        <v>0</v>
      </c>
      <c r="AF7" s="33">
        <v>0</v>
      </c>
      <c r="AG7" s="33">
        <v>0</v>
      </c>
      <c r="AH7" s="33">
        <f t="shared" si="7"/>
        <v>0</v>
      </c>
      <c r="AI7" s="33">
        <v>54450</v>
      </c>
      <c r="AJ7" s="33">
        <v>1089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5"/>
      <c r="AQ7" s="33">
        <v>50995</v>
      </c>
      <c r="AR7" s="36">
        <f t="shared" si="8"/>
        <v>58.18424535621377</v>
      </c>
      <c r="AS7" s="33">
        <f t="shared" si="9"/>
        <v>0</v>
      </c>
      <c r="AT7" s="35"/>
      <c r="AU7" s="33">
        <f t="shared" si="10"/>
        <v>0</v>
      </c>
      <c r="AV7" s="33">
        <f t="shared" si="11"/>
        <v>106534</v>
      </c>
      <c r="AW7" s="27">
        <v>9</v>
      </c>
      <c r="AX7" s="27">
        <v>24</v>
      </c>
      <c r="AY7" s="27">
        <v>0</v>
      </c>
      <c r="AZ7" s="27">
        <f t="shared" si="12"/>
        <v>33</v>
      </c>
      <c r="BA7" s="29" t="s">
        <v>69</v>
      </c>
    </row>
    <row r="8" spans="1:53" ht="15">
      <c r="A8" s="27" t="s">
        <v>90</v>
      </c>
      <c r="B8" s="27" t="s">
        <v>91</v>
      </c>
      <c r="C8" s="27" t="s">
        <v>92</v>
      </c>
      <c r="D8" s="28" t="s">
        <v>93</v>
      </c>
      <c r="E8" s="27" t="s">
        <v>94</v>
      </c>
      <c r="F8" s="29" t="s">
        <v>95</v>
      </c>
      <c r="G8" s="30">
        <v>42079</v>
      </c>
      <c r="H8" s="30">
        <v>42128</v>
      </c>
      <c r="I8" s="27">
        <f t="shared" si="0"/>
        <v>49</v>
      </c>
      <c r="J8" s="30">
        <v>42128</v>
      </c>
      <c r="K8" s="37">
        <f t="shared" si="1"/>
        <v>49</v>
      </c>
      <c r="L8" s="30">
        <v>42278</v>
      </c>
      <c r="M8" s="30">
        <v>43066</v>
      </c>
      <c r="N8" s="27">
        <f t="shared" si="2"/>
        <v>987</v>
      </c>
      <c r="O8" s="31">
        <f t="shared" si="3"/>
        <v>2.6972222222222224</v>
      </c>
      <c r="P8" s="31">
        <f t="shared" si="4"/>
        <v>26.266666666666666</v>
      </c>
      <c r="Q8" s="31">
        <f t="shared" si="5"/>
        <v>23.266666666666666</v>
      </c>
      <c r="R8" s="32" t="s">
        <v>68</v>
      </c>
      <c r="S8" s="33">
        <v>1045860</v>
      </c>
      <c r="T8" s="33">
        <v>1</v>
      </c>
      <c r="U8" s="33">
        <v>0</v>
      </c>
      <c r="V8" s="33">
        <v>0</v>
      </c>
      <c r="W8" s="33">
        <v>546509.88</v>
      </c>
      <c r="X8" s="33">
        <v>31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f t="shared" si="6"/>
        <v>0</v>
      </c>
      <c r="AE8" s="34">
        <v>0</v>
      </c>
      <c r="AF8" s="33">
        <v>0</v>
      </c>
      <c r="AG8" s="33">
        <v>0</v>
      </c>
      <c r="AH8" s="33">
        <f t="shared" si="7"/>
        <v>0</v>
      </c>
      <c r="AI8" s="33">
        <v>178236</v>
      </c>
      <c r="AJ8" s="33">
        <v>100807</v>
      </c>
      <c r="AK8" s="33">
        <v>0</v>
      </c>
      <c r="AL8" s="33">
        <v>0</v>
      </c>
      <c r="AM8" s="33">
        <f>AK8*AL8</f>
        <v>0</v>
      </c>
      <c r="AN8" s="33">
        <v>0</v>
      </c>
      <c r="AO8" s="33">
        <v>1045860</v>
      </c>
      <c r="AP8" s="35">
        <f>AO8/S8</f>
        <v>1</v>
      </c>
      <c r="AQ8" s="33">
        <v>133910</v>
      </c>
      <c r="AR8" s="36">
        <f t="shared" si="8"/>
        <v>24.502759218186505</v>
      </c>
      <c r="AS8" s="33">
        <f t="shared" si="9"/>
        <v>0</v>
      </c>
      <c r="AT8" s="35"/>
      <c r="AU8" s="33">
        <f t="shared" si="10"/>
        <v>0</v>
      </c>
      <c r="AV8" s="33">
        <f t="shared" si="11"/>
        <v>1458813</v>
      </c>
      <c r="AW8" s="27">
        <v>10</v>
      </c>
      <c r="AX8" s="27">
        <v>49</v>
      </c>
      <c r="AY8" s="27">
        <v>2</v>
      </c>
      <c r="AZ8" s="27">
        <f t="shared" si="12"/>
        <v>61</v>
      </c>
      <c r="BA8" s="29" t="s">
        <v>69</v>
      </c>
    </row>
    <row r="9" spans="1:53" ht="15">
      <c r="A9" s="27" t="s">
        <v>96</v>
      </c>
      <c r="B9" s="27" t="s">
        <v>97</v>
      </c>
      <c r="C9" s="27" t="s">
        <v>98</v>
      </c>
      <c r="D9" s="28" t="s">
        <v>65</v>
      </c>
      <c r="E9" s="27" t="s">
        <v>99</v>
      </c>
      <c r="F9" s="29" t="s">
        <v>100</v>
      </c>
      <c r="G9" s="30">
        <v>42878</v>
      </c>
      <c r="H9" s="30">
        <v>42894</v>
      </c>
      <c r="I9" s="27">
        <f t="shared" si="0"/>
        <v>16</v>
      </c>
      <c r="J9" s="30">
        <v>42894</v>
      </c>
      <c r="K9" s="37">
        <f>J9-G9</f>
        <v>16</v>
      </c>
      <c r="L9" s="30">
        <v>42955</v>
      </c>
      <c r="M9" s="30">
        <v>43255</v>
      </c>
      <c r="N9" s="27">
        <f>M9-G9</f>
        <v>377</v>
      </c>
      <c r="O9" s="31">
        <f>YEARFRAC(G9,M9)</f>
        <v>1.0305555555555554</v>
      </c>
      <c r="P9" s="31">
        <f>(M9-L9)/30</f>
        <v>10</v>
      </c>
      <c r="Q9" s="31">
        <f>((M9-L9)/30)-3</f>
        <v>7</v>
      </c>
      <c r="R9" s="32" t="s">
        <v>68</v>
      </c>
      <c r="S9" s="33">
        <v>0</v>
      </c>
      <c r="T9" s="33">
        <v>0</v>
      </c>
      <c r="U9" s="33">
        <v>0</v>
      </c>
      <c r="V9" s="33">
        <v>0</v>
      </c>
      <c r="W9" s="33">
        <v>645112</v>
      </c>
      <c r="X9" s="33">
        <v>14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f>AB9-AC9</f>
        <v>0</v>
      </c>
      <c r="AE9" s="34">
        <v>0</v>
      </c>
      <c r="AF9" s="33">
        <v>0</v>
      </c>
      <c r="AG9" s="33">
        <v>0</v>
      </c>
      <c r="AH9" s="33">
        <f>AF9+AG9</f>
        <v>0</v>
      </c>
      <c r="AI9" s="33">
        <v>201015</v>
      </c>
      <c r="AJ9" s="33">
        <v>45045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5"/>
      <c r="AQ9" s="33">
        <v>645112</v>
      </c>
      <c r="AR9" s="36">
        <f>(AQ9/W9)*100</f>
        <v>100</v>
      </c>
      <c r="AS9" s="33">
        <f>SUM(AF9,AG9)</f>
        <v>0</v>
      </c>
      <c r="AT9" s="35"/>
      <c r="AU9" s="33">
        <f>AM9+AN9</f>
        <v>0</v>
      </c>
      <c r="AV9" s="33">
        <f>AU9+AS9+AQ9+AO9+AI9+AJ9</f>
        <v>891172</v>
      </c>
      <c r="AW9" s="27">
        <v>7</v>
      </c>
      <c r="AX9" s="27">
        <v>19</v>
      </c>
      <c r="AY9" s="27">
        <v>0</v>
      </c>
      <c r="AZ9" s="27">
        <f>SUM(AW9,AX9,AY9)</f>
        <v>26</v>
      </c>
      <c r="BA9" s="29" t="s">
        <v>69</v>
      </c>
    </row>
    <row r="10" spans="1:53" ht="15">
      <c r="A10" s="27" t="s">
        <v>101</v>
      </c>
      <c r="B10" s="27" t="s">
        <v>111</v>
      </c>
      <c r="C10" s="27" t="s">
        <v>112</v>
      </c>
      <c r="D10" s="28" t="s">
        <v>93</v>
      </c>
      <c r="E10" s="27" t="s">
        <v>113</v>
      </c>
      <c r="F10" s="29" t="s">
        <v>114</v>
      </c>
      <c r="G10" s="30">
        <v>40651</v>
      </c>
      <c r="H10" s="30">
        <v>40688</v>
      </c>
      <c r="I10" s="27">
        <f t="shared" si="0"/>
        <v>37</v>
      </c>
      <c r="J10" s="30">
        <v>40688</v>
      </c>
      <c r="K10" s="37">
        <f>J10-G10</f>
        <v>37</v>
      </c>
      <c r="L10" s="30">
        <v>40749</v>
      </c>
      <c r="M10" s="30">
        <v>42172</v>
      </c>
      <c r="N10" s="27">
        <f>M10-G10</f>
        <v>1521</v>
      </c>
      <c r="O10" s="31">
        <f>YEARFRAC(G10,M10)</f>
        <v>4.163888888888889</v>
      </c>
      <c r="P10" s="31">
        <f>(M10-L10)/30</f>
        <v>47.43333333333333</v>
      </c>
      <c r="Q10" s="31">
        <f>((M10-L10)/30)-3</f>
        <v>44.43333333333333</v>
      </c>
      <c r="R10" s="32" t="s">
        <v>68</v>
      </c>
      <c r="S10" s="33">
        <v>217988</v>
      </c>
      <c r="T10" s="33">
        <v>1</v>
      </c>
      <c r="U10" s="33">
        <v>0</v>
      </c>
      <c r="V10" s="33">
        <v>0</v>
      </c>
      <c r="W10" s="33">
        <v>595672</v>
      </c>
      <c r="X10" s="33">
        <v>4</v>
      </c>
      <c r="Y10" s="33">
        <v>0</v>
      </c>
      <c r="Z10" s="33">
        <v>0</v>
      </c>
      <c r="AA10" s="33">
        <f>SUM(V10,Z10)</f>
        <v>0</v>
      </c>
      <c r="AB10" s="33">
        <v>0</v>
      </c>
      <c r="AC10" s="33">
        <v>0</v>
      </c>
      <c r="AD10" s="33">
        <f>AB10-AC10</f>
        <v>0</v>
      </c>
      <c r="AE10" s="34">
        <v>0</v>
      </c>
      <c r="AF10" s="33">
        <v>0</v>
      </c>
      <c r="AG10" s="33">
        <v>0</v>
      </c>
      <c r="AH10" s="33">
        <f>AF10+AG10</f>
        <v>0</v>
      </c>
      <c r="AI10" s="33">
        <v>114737</v>
      </c>
      <c r="AJ10" s="33">
        <v>3524</v>
      </c>
      <c r="AK10" s="33">
        <v>0</v>
      </c>
      <c r="AL10" s="33">
        <v>0</v>
      </c>
      <c r="AM10" s="33">
        <f>AK10*AL10</f>
        <v>0</v>
      </c>
      <c r="AN10" s="33">
        <v>0</v>
      </c>
      <c r="AO10" s="33">
        <v>217988</v>
      </c>
      <c r="AP10" s="35">
        <f>AO10/S10</f>
        <v>1</v>
      </c>
      <c r="AQ10" s="33">
        <v>493635</v>
      </c>
      <c r="AR10" s="36">
        <f>(AQ10/W10)*100</f>
        <v>82.87027088733397</v>
      </c>
      <c r="AS10" s="33">
        <f>SUM(AF10,AG10)</f>
        <v>0</v>
      </c>
      <c r="AT10" s="35"/>
      <c r="AU10" s="33">
        <f>AM10+AN10</f>
        <v>0</v>
      </c>
      <c r="AV10" s="33">
        <f>AU10+AS10+AQ10+AO10+AI10+AJ10</f>
        <v>829884</v>
      </c>
      <c r="AW10" s="27">
        <v>8</v>
      </c>
      <c r="AX10" s="27">
        <v>39</v>
      </c>
      <c r="AY10" s="27">
        <v>3</v>
      </c>
      <c r="AZ10" s="27">
        <f>SUM(AW10,AX10,AY10)</f>
        <v>50</v>
      </c>
      <c r="BA10" s="29" t="s">
        <v>69</v>
      </c>
    </row>
    <row r="11" spans="1:53" ht="15">
      <c r="A11" s="27" t="s">
        <v>101</v>
      </c>
      <c r="B11" s="27" t="s">
        <v>102</v>
      </c>
      <c r="C11" s="27" t="s">
        <v>103</v>
      </c>
      <c r="D11" s="28" t="s">
        <v>73</v>
      </c>
      <c r="E11" s="27" t="s">
        <v>104</v>
      </c>
      <c r="F11" s="29" t="s">
        <v>105</v>
      </c>
      <c r="G11" s="30">
        <v>41005</v>
      </c>
      <c r="H11" s="30">
        <v>41128</v>
      </c>
      <c r="I11" s="27">
        <f t="shared" si="0"/>
        <v>123</v>
      </c>
      <c r="J11" s="30">
        <v>41128</v>
      </c>
      <c r="K11" s="37">
        <f t="shared" si="1"/>
        <v>123</v>
      </c>
      <c r="L11" s="30">
        <v>41212</v>
      </c>
      <c r="M11" s="30">
        <v>41761</v>
      </c>
      <c r="N11" s="27">
        <f t="shared" si="2"/>
        <v>756</v>
      </c>
      <c r="O11" s="31">
        <f t="shared" si="3"/>
        <v>2.0722222222222224</v>
      </c>
      <c r="P11" s="31">
        <f t="shared" si="4"/>
        <v>18.3</v>
      </c>
      <c r="Q11" s="31">
        <f t="shared" si="5"/>
        <v>15.3</v>
      </c>
      <c r="R11" s="32" t="s">
        <v>68</v>
      </c>
      <c r="S11" s="33">
        <v>0</v>
      </c>
      <c r="T11" s="33">
        <v>0</v>
      </c>
      <c r="U11" s="33">
        <v>0</v>
      </c>
      <c r="V11" s="33">
        <v>0</v>
      </c>
      <c r="W11" s="33">
        <v>475099</v>
      </c>
      <c r="X11" s="33">
        <v>9</v>
      </c>
      <c r="Y11" s="33">
        <v>0</v>
      </c>
      <c r="Z11" s="33">
        <v>0</v>
      </c>
      <c r="AA11" s="33">
        <f>SUM(V11,Z11)</f>
        <v>0</v>
      </c>
      <c r="AB11" s="33">
        <v>0</v>
      </c>
      <c r="AC11" s="33">
        <v>0</v>
      </c>
      <c r="AD11" s="33">
        <f t="shared" si="6"/>
        <v>0</v>
      </c>
      <c r="AE11" s="34">
        <v>0</v>
      </c>
      <c r="AF11" s="33">
        <v>0</v>
      </c>
      <c r="AG11" s="33">
        <v>0</v>
      </c>
      <c r="AH11" s="33">
        <f t="shared" si="7"/>
        <v>0</v>
      </c>
      <c r="AI11" s="33">
        <v>86250</v>
      </c>
      <c r="AJ11" s="33">
        <v>3567</v>
      </c>
      <c r="AK11" s="33">
        <v>0</v>
      </c>
      <c r="AL11" s="33">
        <v>0</v>
      </c>
      <c r="AM11" s="33">
        <f>AK11*AL11</f>
        <v>0</v>
      </c>
      <c r="AN11" s="33">
        <v>0</v>
      </c>
      <c r="AO11" s="33">
        <v>0</v>
      </c>
      <c r="AP11" s="35"/>
      <c r="AQ11" s="33">
        <v>475099</v>
      </c>
      <c r="AR11" s="36">
        <f t="shared" si="8"/>
        <v>100</v>
      </c>
      <c r="AS11" s="33">
        <f t="shared" si="9"/>
        <v>0</v>
      </c>
      <c r="AT11" s="35"/>
      <c r="AU11" s="33">
        <f t="shared" si="10"/>
        <v>0</v>
      </c>
      <c r="AV11" s="33">
        <f t="shared" si="11"/>
        <v>564916</v>
      </c>
      <c r="AW11" s="27">
        <v>7</v>
      </c>
      <c r="AX11" s="27">
        <v>20</v>
      </c>
      <c r="AY11" s="27">
        <v>2</v>
      </c>
      <c r="AZ11" s="27">
        <f t="shared" si="12"/>
        <v>29</v>
      </c>
      <c r="BA11" s="29" t="s">
        <v>69</v>
      </c>
    </row>
    <row r="12" spans="1:53" ht="15">
      <c r="A12" s="27" t="s">
        <v>106</v>
      </c>
      <c r="B12" s="27" t="s">
        <v>107</v>
      </c>
      <c r="C12" s="27" t="s">
        <v>108</v>
      </c>
      <c r="D12" s="28" t="s">
        <v>73</v>
      </c>
      <c r="E12" s="27" t="s">
        <v>109</v>
      </c>
      <c r="F12" s="29" t="s">
        <v>110</v>
      </c>
      <c r="G12" s="30">
        <v>41786</v>
      </c>
      <c r="H12" s="30">
        <v>41864</v>
      </c>
      <c r="I12" s="27">
        <f t="shared" si="0"/>
        <v>78</v>
      </c>
      <c r="J12" s="30">
        <v>41864</v>
      </c>
      <c r="K12" s="37">
        <f t="shared" si="1"/>
        <v>78</v>
      </c>
      <c r="L12" s="30">
        <v>41957</v>
      </c>
      <c r="M12" s="30">
        <v>43017</v>
      </c>
      <c r="N12" s="27">
        <f t="shared" si="2"/>
        <v>1231</v>
      </c>
      <c r="O12" s="31">
        <f t="shared" si="3"/>
        <v>3.3666666666666667</v>
      </c>
      <c r="P12" s="31">
        <f t="shared" si="4"/>
        <v>35.333333333333336</v>
      </c>
      <c r="Q12" s="31">
        <f t="shared" si="5"/>
        <v>32.333333333333336</v>
      </c>
      <c r="R12" s="32" t="s">
        <v>68</v>
      </c>
      <c r="S12" s="33">
        <v>129550</v>
      </c>
      <c r="T12" s="33">
        <v>6</v>
      </c>
      <c r="U12" s="33">
        <v>2</v>
      </c>
      <c r="V12" s="33">
        <v>2</v>
      </c>
      <c r="W12" s="33">
        <v>736586</v>
      </c>
      <c r="X12" s="33">
        <v>10</v>
      </c>
      <c r="Y12" s="33">
        <v>4</v>
      </c>
      <c r="Z12" s="33">
        <v>1</v>
      </c>
      <c r="AA12" s="33">
        <f>SUM(V12,Z12)</f>
        <v>3</v>
      </c>
      <c r="AB12" s="33">
        <v>600</v>
      </c>
      <c r="AC12" s="33">
        <v>200</v>
      </c>
      <c r="AD12" s="33">
        <f t="shared" si="6"/>
        <v>400</v>
      </c>
      <c r="AE12" s="34">
        <f>(AD12/AB12)*100</f>
        <v>66.66666666666666</v>
      </c>
      <c r="AF12" s="33">
        <v>0</v>
      </c>
      <c r="AG12" s="33">
        <v>0</v>
      </c>
      <c r="AH12" s="33">
        <f t="shared" si="7"/>
        <v>0</v>
      </c>
      <c r="AI12" s="33">
        <v>222612</v>
      </c>
      <c r="AJ12" s="33">
        <v>72604</v>
      </c>
      <c r="AK12" s="33">
        <v>0</v>
      </c>
      <c r="AL12" s="33">
        <v>0</v>
      </c>
      <c r="AM12" s="33">
        <f>AK12*AL12</f>
        <v>0</v>
      </c>
      <c r="AN12" s="33">
        <v>0</v>
      </c>
      <c r="AO12" s="33">
        <v>129550</v>
      </c>
      <c r="AP12" s="35">
        <f>AO12/S12</f>
        <v>1</v>
      </c>
      <c r="AQ12" s="33">
        <v>736586</v>
      </c>
      <c r="AR12" s="36">
        <f t="shared" si="8"/>
        <v>100</v>
      </c>
      <c r="AS12" s="33">
        <f t="shared" si="9"/>
        <v>0</v>
      </c>
      <c r="AT12" s="35">
        <v>0</v>
      </c>
      <c r="AU12" s="33">
        <f t="shared" si="10"/>
        <v>0</v>
      </c>
      <c r="AV12" s="33">
        <f t="shared" si="11"/>
        <v>1161352</v>
      </c>
      <c r="AW12" s="27">
        <v>9</v>
      </c>
      <c r="AX12" s="27">
        <v>31</v>
      </c>
      <c r="AY12" s="27">
        <v>0</v>
      </c>
      <c r="AZ12" s="27">
        <f t="shared" si="12"/>
        <v>40</v>
      </c>
      <c r="BA12" s="29" t="s">
        <v>69</v>
      </c>
    </row>
    <row r="13" spans="1:14" s="49" customFormat="1" ht="15">
      <c r="A13" s="49" t="s">
        <v>115</v>
      </c>
      <c r="I13" s="50">
        <f>SUM(I3:I12)</f>
        <v>624</v>
      </c>
      <c r="K13" s="51">
        <f>SUM(K3:K12)</f>
        <v>963</v>
      </c>
      <c r="N13" s="50">
        <f>SUM(N3:N12)</f>
        <v>9636</v>
      </c>
    </row>
    <row r="14" spans="9:14" s="49" customFormat="1" ht="15">
      <c r="I14" s="50">
        <f>I13/10</f>
        <v>62.4</v>
      </c>
      <c r="K14" s="52">
        <f>K13/10</f>
        <v>96.3</v>
      </c>
      <c r="N14" s="50">
        <f>N13/10</f>
        <v>963.6</v>
      </c>
    </row>
  </sheetData>
  <sheetProtection/>
  <mergeCells count="10">
    <mergeCell ref="AI1:AJ1"/>
    <mergeCell ref="AK1:AN1"/>
    <mergeCell ref="AO1:AV1"/>
    <mergeCell ref="AW1:AZ1"/>
    <mergeCell ref="A1:D1"/>
    <mergeCell ref="E1:F1"/>
    <mergeCell ref="G1:O1"/>
    <mergeCell ref="S1:AA1"/>
    <mergeCell ref="AB1:AE1"/>
    <mergeCell ref="AF1:AH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Christian1</dc:creator>
  <cp:keywords/>
  <dc:description/>
  <cp:lastModifiedBy>Tomas</cp:lastModifiedBy>
  <dcterms:created xsi:type="dcterms:W3CDTF">2019-01-06T11:00:09Z</dcterms:created>
  <dcterms:modified xsi:type="dcterms:W3CDTF">2019-02-17T14:05:31Z</dcterms:modified>
  <cp:category/>
  <cp:version/>
  <cp:contentType/>
  <cp:contentStatus/>
</cp:coreProperties>
</file>