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ouda\Efektivita insolvenčních řízení\Konečné verze\"/>
    </mc:Choice>
  </mc:AlternateContent>
  <bookViews>
    <workbookView xWindow="0" yWindow="0" windowWidth="25200" windowHeight="132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5" i="1" l="1"/>
  <c r="AQ35" i="1"/>
  <c r="BJ35" i="1" l="1"/>
  <c r="AW35" i="1"/>
  <c r="AE35" i="1"/>
  <c r="AD35" i="1"/>
  <c r="AC35" i="1"/>
  <c r="W35" i="1"/>
  <c r="BP35" i="1" s="1"/>
  <c r="O35" i="1"/>
  <c r="M35" i="1"/>
  <c r="J35" i="1"/>
  <c r="H35" i="1"/>
  <c r="BP34" i="1"/>
  <c r="BO34" i="1"/>
  <c r="BF34" i="1"/>
  <c r="BD34" i="1"/>
  <c r="BB34" i="1"/>
  <c r="AS34" i="1"/>
  <c r="AP34" i="1"/>
  <c r="AK34" i="1"/>
  <c r="AI34" i="1"/>
  <c r="AB34" i="1"/>
  <c r="BK34" i="1" s="1"/>
  <c r="AA34" i="1"/>
  <c r="BJ34" i="1" s="1"/>
  <c r="Z34" i="1"/>
  <c r="Y34" i="1"/>
  <c r="P34" i="1"/>
  <c r="BM34" i="1" s="1"/>
  <c r="E34" i="1"/>
  <c r="BO33" i="1"/>
  <c r="BD33" i="1"/>
  <c r="BB33" i="1"/>
  <c r="AY33" i="1"/>
  <c r="AP33" i="1"/>
  <c r="AK33" i="1"/>
  <c r="AI33" i="1"/>
  <c r="AB33" i="1"/>
  <c r="AA33" i="1"/>
  <c r="BI33" i="1" s="1"/>
  <c r="BS33" i="1" s="1"/>
  <c r="Z33" i="1"/>
  <c r="Y33" i="1"/>
  <c r="X33" i="1"/>
  <c r="P33" i="1"/>
  <c r="BM33" i="1" s="1"/>
  <c r="E33" i="1"/>
  <c r="BP32" i="1"/>
  <c r="BO32" i="1"/>
  <c r="BF32" i="1"/>
  <c r="BD32" i="1"/>
  <c r="BB32" i="1"/>
  <c r="AP32" i="1"/>
  <c r="AK32" i="1"/>
  <c r="AI32" i="1"/>
  <c r="AB32" i="1"/>
  <c r="BK32" i="1" s="1"/>
  <c r="AA32" i="1"/>
  <c r="BJ32" i="1" s="1"/>
  <c r="Z32" i="1"/>
  <c r="Y32" i="1"/>
  <c r="X32" i="1" s="1"/>
  <c r="P32" i="1"/>
  <c r="BM32" i="1" s="1"/>
  <c r="E32" i="1"/>
  <c r="BP31" i="1"/>
  <c r="BO31" i="1"/>
  <c r="BF31" i="1"/>
  <c r="BD31" i="1"/>
  <c r="BB31" i="1"/>
  <c r="AP31" i="1"/>
  <c r="AK31" i="1"/>
  <c r="AI31" i="1"/>
  <c r="AB31" i="1"/>
  <c r="BK31" i="1" s="1"/>
  <c r="AA31" i="1"/>
  <c r="BJ31" i="1" s="1"/>
  <c r="Z31" i="1"/>
  <c r="Y31" i="1"/>
  <c r="X31" i="1" s="1"/>
  <c r="P31" i="1"/>
  <c r="BM31" i="1" s="1"/>
  <c r="E31" i="1"/>
  <c r="BO30" i="1"/>
  <c r="BD30" i="1"/>
  <c r="BB30" i="1"/>
  <c r="AY30" i="1"/>
  <c r="AP30" i="1"/>
  <c r="AK30" i="1"/>
  <c r="AI30" i="1"/>
  <c r="AB30" i="1"/>
  <c r="BL30" i="1" s="1"/>
  <c r="AA30" i="1"/>
  <c r="Z30" i="1"/>
  <c r="Y30" i="1"/>
  <c r="P30" i="1"/>
  <c r="E30" i="1"/>
  <c r="BP29" i="1"/>
  <c r="BO29" i="1"/>
  <c r="BF29" i="1"/>
  <c r="BD29" i="1"/>
  <c r="BB29" i="1"/>
  <c r="AP29" i="1"/>
  <c r="AK29" i="1"/>
  <c r="AI29" i="1"/>
  <c r="AB29" i="1"/>
  <c r="BK29" i="1" s="1"/>
  <c r="AA29" i="1"/>
  <c r="BJ29" i="1" s="1"/>
  <c r="Z29" i="1"/>
  <c r="Y29" i="1"/>
  <c r="P29" i="1"/>
  <c r="E29" i="1"/>
  <c r="BP28" i="1"/>
  <c r="BO28" i="1"/>
  <c r="BF28" i="1"/>
  <c r="BD28" i="1"/>
  <c r="BB28" i="1"/>
  <c r="AP28" i="1"/>
  <c r="AK28" i="1"/>
  <c r="AI28" i="1"/>
  <c r="AB28" i="1"/>
  <c r="AA28" i="1"/>
  <c r="BJ28" i="1" s="1"/>
  <c r="Z28" i="1"/>
  <c r="Y28" i="1"/>
  <c r="P28" i="1"/>
  <c r="BM28" i="1" s="1"/>
  <c r="E28" i="1"/>
  <c r="BP27" i="1"/>
  <c r="BO27" i="1"/>
  <c r="BD27" i="1"/>
  <c r="BB27" i="1"/>
  <c r="AS27" i="1"/>
  <c r="AP27" i="1"/>
  <c r="AK27" i="1"/>
  <c r="AI27" i="1"/>
  <c r="AB27" i="1"/>
  <c r="BK27" i="1" s="1"/>
  <c r="AA27" i="1"/>
  <c r="Z27" i="1"/>
  <c r="Y27" i="1"/>
  <c r="P27" i="1"/>
  <c r="E27" i="1"/>
  <c r="BO26" i="1"/>
  <c r="BF26" i="1"/>
  <c r="BD26" i="1"/>
  <c r="BB26" i="1"/>
  <c r="AY26" i="1"/>
  <c r="AP26" i="1"/>
  <c r="AK26" i="1"/>
  <c r="AI26" i="1"/>
  <c r="AB26" i="1"/>
  <c r="BL26" i="1" s="1"/>
  <c r="AA26" i="1"/>
  <c r="BI26" i="1" s="1"/>
  <c r="BS26" i="1" s="1"/>
  <c r="Z26" i="1"/>
  <c r="Y26" i="1"/>
  <c r="P26" i="1"/>
  <c r="BM26" i="1" s="1"/>
  <c r="E26" i="1"/>
  <c r="BO25" i="1"/>
  <c r="BD25" i="1"/>
  <c r="BB25" i="1"/>
  <c r="AY25" i="1"/>
  <c r="AP25" i="1"/>
  <c r="AK25" i="1"/>
  <c r="AI25" i="1"/>
  <c r="AB25" i="1"/>
  <c r="AA25" i="1"/>
  <c r="BI25" i="1" s="1"/>
  <c r="BS25" i="1" s="1"/>
  <c r="Z25" i="1"/>
  <c r="Y25" i="1"/>
  <c r="X25" i="1" s="1"/>
  <c r="P25" i="1"/>
  <c r="BM25" i="1" s="1"/>
  <c r="E25" i="1"/>
  <c r="BO24" i="1"/>
  <c r="BF24" i="1"/>
  <c r="BD24" i="1"/>
  <c r="BB24" i="1"/>
  <c r="AP24" i="1"/>
  <c r="AK24" i="1"/>
  <c r="AI24" i="1"/>
  <c r="AB24" i="1"/>
  <c r="AA24" i="1"/>
  <c r="BI24" i="1" s="1"/>
  <c r="BS24" i="1" s="1"/>
  <c r="Z24" i="1"/>
  <c r="Y24" i="1"/>
  <c r="P24" i="1"/>
  <c r="BM24" i="1" s="1"/>
  <c r="E24" i="1"/>
  <c r="BP23" i="1"/>
  <c r="BO23" i="1"/>
  <c r="BF23" i="1"/>
  <c r="BD23" i="1"/>
  <c r="BB23" i="1"/>
  <c r="AP23" i="1"/>
  <c r="AK23" i="1"/>
  <c r="AI23" i="1"/>
  <c r="AB23" i="1"/>
  <c r="BK23" i="1" s="1"/>
  <c r="AA23" i="1"/>
  <c r="BJ23" i="1" s="1"/>
  <c r="Z23" i="1"/>
  <c r="Y23" i="1"/>
  <c r="P23" i="1"/>
  <c r="BN23" i="1" s="1"/>
  <c r="E23" i="1"/>
  <c r="BP22" i="1"/>
  <c r="BO22" i="1"/>
  <c r="BF22" i="1"/>
  <c r="BD22" i="1"/>
  <c r="BB22" i="1"/>
  <c r="AY22" i="1"/>
  <c r="AV22" i="1"/>
  <c r="AS22" i="1"/>
  <c r="AP22" i="1"/>
  <c r="AK22" i="1"/>
  <c r="AI22" i="1"/>
  <c r="AB22" i="1"/>
  <c r="AA22" i="1"/>
  <c r="BJ22" i="1" s="1"/>
  <c r="Z22" i="1"/>
  <c r="Y22" i="1"/>
  <c r="X22" i="1" s="1"/>
  <c r="P22" i="1"/>
  <c r="BN22" i="1" s="1"/>
  <c r="E22" i="1"/>
  <c r="BP21" i="1"/>
  <c r="BO21" i="1"/>
  <c r="BD21" i="1"/>
  <c r="BB21" i="1"/>
  <c r="AY21" i="1"/>
  <c r="AV21" i="1"/>
  <c r="AS21" i="1"/>
  <c r="AK21" i="1"/>
  <c r="AI21" i="1"/>
  <c r="AB21" i="1"/>
  <c r="AA21" i="1"/>
  <c r="BJ21" i="1" s="1"/>
  <c r="Z21" i="1"/>
  <c r="Y21" i="1"/>
  <c r="P21" i="1"/>
  <c r="BN21" i="1" s="1"/>
  <c r="E21" i="1"/>
  <c r="BO20" i="1"/>
  <c r="BF20" i="1"/>
  <c r="BD20" i="1"/>
  <c r="BB20" i="1"/>
  <c r="AY20" i="1"/>
  <c r="AS20" i="1"/>
  <c r="AK20" i="1"/>
  <c r="AI20" i="1"/>
  <c r="AB20" i="1"/>
  <c r="BL20" i="1" s="1"/>
  <c r="AA20" i="1"/>
  <c r="BI20" i="1" s="1"/>
  <c r="BS20" i="1" s="1"/>
  <c r="Z20" i="1"/>
  <c r="Y20" i="1"/>
  <c r="P20" i="1"/>
  <c r="BM20" i="1" s="1"/>
  <c r="E20" i="1"/>
  <c r="BP19" i="1"/>
  <c r="BO19" i="1"/>
  <c r="BF19" i="1"/>
  <c r="BD19" i="1"/>
  <c r="BB19" i="1"/>
  <c r="AY19" i="1"/>
  <c r="AV19" i="1"/>
  <c r="AS19" i="1"/>
  <c r="AP19" i="1"/>
  <c r="AK19" i="1"/>
  <c r="AI19" i="1"/>
  <c r="AB19" i="1"/>
  <c r="BK19" i="1" s="1"/>
  <c r="AA19" i="1"/>
  <c r="BJ19" i="1" s="1"/>
  <c r="Z19" i="1"/>
  <c r="Y19" i="1"/>
  <c r="P19" i="1"/>
  <c r="BN19" i="1" s="1"/>
  <c r="E19" i="1"/>
  <c r="BP18" i="1"/>
  <c r="BO18" i="1"/>
  <c r="BF18" i="1"/>
  <c r="BD18" i="1"/>
  <c r="BB18" i="1"/>
  <c r="AY18" i="1"/>
  <c r="AS18" i="1"/>
  <c r="AK18" i="1"/>
  <c r="AI18" i="1"/>
  <c r="AB18" i="1"/>
  <c r="BK18" i="1" s="1"/>
  <c r="AA18" i="1"/>
  <c r="BJ18" i="1" s="1"/>
  <c r="Z18" i="1"/>
  <c r="Y18" i="1"/>
  <c r="P18" i="1"/>
  <c r="BM18" i="1" s="1"/>
  <c r="E18" i="1"/>
  <c r="BP17" i="1"/>
  <c r="BO17" i="1"/>
  <c r="BF17" i="1"/>
  <c r="BD17" i="1"/>
  <c r="BB17" i="1"/>
  <c r="AY17" i="1"/>
  <c r="AS17" i="1"/>
  <c r="AK17" i="1"/>
  <c r="AI17" i="1"/>
  <c r="AB17" i="1"/>
  <c r="AA17" i="1"/>
  <c r="BJ17" i="1" s="1"/>
  <c r="Z17" i="1"/>
  <c r="Y17" i="1"/>
  <c r="X17" i="1" s="1"/>
  <c r="P17" i="1"/>
  <c r="BN17" i="1" s="1"/>
  <c r="E17" i="1"/>
  <c r="BP16" i="1"/>
  <c r="BO16" i="1"/>
  <c r="BD16" i="1"/>
  <c r="BB16" i="1"/>
  <c r="AS16" i="1"/>
  <c r="AK16" i="1"/>
  <c r="AI16" i="1"/>
  <c r="AB16" i="1"/>
  <c r="BK16" i="1" s="1"/>
  <c r="AA16" i="1"/>
  <c r="Z16" i="1"/>
  <c r="Y16" i="1"/>
  <c r="P16" i="1"/>
  <c r="BM16" i="1" s="1"/>
  <c r="E16" i="1"/>
  <c r="BP15" i="1"/>
  <c r="BO15" i="1"/>
  <c r="BK15" i="1"/>
  <c r="BF15" i="1"/>
  <c r="BD15" i="1"/>
  <c r="BB15" i="1"/>
  <c r="AY15" i="1"/>
  <c r="AS15" i="1"/>
  <c r="AP15" i="1"/>
  <c r="AK15" i="1"/>
  <c r="AI15" i="1"/>
  <c r="AB15" i="1"/>
  <c r="AA15" i="1"/>
  <c r="BJ15" i="1" s="1"/>
  <c r="Z15" i="1"/>
  <c r="Y15" i="1"/>
  <c r="X15" i="1" s="1"/>
  <c r="P15" i="1"/>
  <c r="BN15" i="1" s="1"/>
  <c r="E15" i="1"/>
  <c r="BO14" i="1"/>
  <c r="BD14" i="1"/>
  <c r="BB14" i="1"/>
  <c r="AY14" i="1"/>
  <c r="AS14" i="1"/>
  <c r="AK14" i="1"/>
  <c r="AI14" i="1"/>
  <c r="AB14" i="1"/>
  <c r="AA14" i="1"/>
  <c r="BJ14" i="1" s="1"/>
  <c r="Z14" i="1"/>
  <c r="Y14" i="1"/>
  <c r="P14" i="1"/>
  <c r="BM14" i="1" s="1"/>
  <c r="E14" i="1"/>
  <c r="BO13" i="1"/>
  <c r="BD13" i="1"/>
  <c r="BB13" i="1"/>
  <c r="AY13" i="1"/>
  <c r="AS13" i="1"/>
  <c r="AK13" i="1"/>
  <c r="AI13" i="1"/>
  <c r="AB13" i="1"/>
  <c r="AA13" i="1"/>
  <c r="BI13" i="1" s="1"/>
  <c r="BS13" i="1" s="1"/>
  <c r="Z13" i="1"/>
  <c r="Y13" i="1"/>
  <c r="P13" i="1"/>
  <c r="BM13" i="1" s="1"/>
  <c r="E13" i="1"/>
  <c r="BP12" i="1"/>
  <c r="BO12" i="1"/>
  <c r="BF12" i="1"/>
  <c r="BD12" i="1"/>
  <c r="BB12" i="1"/>
  <c r="AY12" i="1"/>
  <c r="AS12" i="1"/>
  <c r="AP12" i="1"/>
  <c r="AK12" i="1"/>
  <c r="AI12" i="1"/>
  <c r="AB12" i="1"/>
  <c r="BK12" i="1" s="1"/>
  <c r="AA12" i="1"/>
  <c r="BJ12" i="1" s="1"/>
  <c r="Z12" i="1"/>
  <c r="Y12" i="1"/>
  <c r="P12" i="1"/>
  <c r="BM12" i="1" s="1"/>
  <c r="E12" i="1"/>
  <c r="BP11" i="1"/>
  <c r="BO11" i="1"/>
  <c r="BB11" i="1"/>
  <c r="AY11" i="1"/>
  <c r="AS11" i="1"/>
  <c r="AK11" i="1"/>
  <c r="AI11" i="1"/>
  <c r="AB11" i="1"/>
  <c r="BK11" i="1" s="1"/>
  <c r="AA11" i="1"/>
  <c r="Z11" i="1"/>
  <c r="Y11" i="1"/>
  <c r="P11" i="1"/>
  <c r="BM11" i="1" s="1"/>
  <c r="E11" i="1"/>
  <c r="BP10" i="1"/>
  <c r="BO10" i="1"/>
  <c r="BF10" i="1"/>
  <c r="BD10" i="1"/>
  <c r="BB10" i="1"/>
  <c r="AY10" i="1"/>
  <c r="AS10" i="1"/>
  <c r="AK10" i="1"/>
  <c r="AI10" i="1"/>
  <c r="AB10" i="1"/>
  <c r="AA10" i="1"/>
  <c r="BJ10" i="1" s="1"/>
  <c r="Z10" i="1"/>
  <c r="Y10" i="1"/>
  <c r="P10" i="1"/>
  <c r="BN10" i="1" s="1"/>
  <c r="E10" i="1"/>
  <c r="BP9" i="1"/>
  <c r="BO9" i="1"/>
  <c r="BF9" i="1"/>
  <c r="BD9" i="1"/>
  <c r="BB9" i="1"/>
  <c r="AY9" i="1"/>
  <c r="AS9" i="1"/>
  <c r="AK9" i="1"/>
  <c r="AI9" i="1"/>
  <c r="AB9" i="1"/>
  <c r="BK9" i="1" s="1"/>
  <c r="AA9" i="1"/>
  <c r="Z9" i="1"/>
  <c r="Y9" i="1"/>
  <c r="P9" i="1"/>
  <c r="BM9" i="1" s="1"/>
  <c r="E9" i="1"/>
  <c r="BP8" i="1"/>
  <c r="BO8" i="1"/>
  <c r="BF8" i="1"/>
  <c r="BD8" i="1"/>
  <c r="BB8" i="1"/>
  <c r="AY8" i="1"/>
  <c r="AS8" i="1"/>
  <c r="AK8" i="1"/>
  <c r="AI8" i="1"/>
  <c r="AB8" i="1"/>
  <c r="AA8" i="1"/>
  <c r="BJ8" i="1" s="1"/>
  <c r="Z8" i="1"/>
  <c r="Y8" i="1"/>
  <c r="P8" i="1"/>
  <c r="BN8" i="1" s="1"/>
  <c r="E8" i="1"/>
  <c r="BP7" i="1"/>
  <c r="BO7" i="1"/>
  <c r="BF7" i="1"/>
  <c r="BD7" i="1"/>
  <c r="BB7" i="1"/>
  <c r="AY7" i="1"/>
  <c r="AV7" i="1"/>
  <c r="AS7" i="1"/>
  <c r="AP7" i="1"/>
  <c r="AK7" i="1"/>
  <c r="AI7" i="1"/>
  <c r="AB7" i="1"/>
  <c r="BK7" i="1" s="1"/>
  <c r="AA7" i="1"/>
  <c r="Z7" i="1"/>
  <c r="Y7" i="1"/>
  <c r="P7" i="1"/>
  <c r="BM7" i="1" s="1"/>
  <c r="E7" i="1"/>
  <c r="BP6" i="1"/>
  <c r="BO6" i="1"/>
  <c r="BF6" i="1"/>
  <c r="BD6" i="1"/>
  <c r="BB6" i="1"/>
  <c r="AY6" i="1"/>
  <c r="AS6" i="1"/>
  <c r="AP6" i="1"/>
  <c r="AK6" i="1"/>
  <c r="AI6" i="1"/>
  <c r="AB6" i="1"/>
  <c r="BK6" i="1" s="1"/>
  <c r="AA6" i="1"/>
  <c r="BJ6" i="1" s="1"/>
  <c r="Z6" i="1"/>
  <c r="Y6" i="1"/>
  <c r="P6" i="1"/>
  <c r="BN6" i="1" s="1"/>
  <c r="E6" i="1"/>
  <c r="BP5" i="1"/>
  <c r="BO5" i="1"/>
  <c r="BF5" i="1"/>
  <c r="BD5" i="1"/>
  <c r="BB5" i="1"/>
  <c r="AY5" i="1"/>
  <c r="AS5" i="1"/>
  <c r="AP5" i="1"/>
  <c r="AK5" i="1"/>
  <c r="AI5" i="1"/>
  <c r="AB5" i="1"/>
  <c r="BK5" i="1" s="1"/>
  <c r="AA5" i="1"/>
  <c r="BJ5" i="1" s="1"/>
  <c r="Z5" i="1"/>
  <c r="Y5" i="1"/>
  <c r="P5" i="1"/>
  <c r="BN5" i="1" s="1"/>
  <c r="E5" i="1"/>
  <c r="BP4" i="1"/>
  <c r="BO4" i="1"/>
  <c r="BF4" i="1"/>
  <c r="BD4" i="1"/>
  <c r="BB4" i="1"/>
  <c r="AY4" i="1"/>
  <c r="AS4" i="1"/>
  <c r="AK4" i="1"/>
  <c r="AI4" i="1"/>
  <c r="AB4" i="1"/>
  <c r="AA4" i="1"/>
  <c r="BJ4" i="1" s="1"/>
  <c r="Z4" i="1"/>
  <c r="Y4" i="1"/>
  <c r="X4" i="1" s="1"/>
  <c r="P4" i="1"/>
  <c r="BN4" i="1" s="1"/>
  <c r="E4" i="1"/>
  <c r="BP3" i="1"/>
  <c r="BO3" i="1"/>
  <c r="BF3" i="1"/>
  <c r="BD3" i="1"/>
  <c r="BB3" i="1"/>
  <c r="AY3" i="1"/>
  <c r="AV3" i="1"/>
  <c r="AS3" i="1"/>
  <c r="AP3" i="1"/>
  <c r="AK3" i="1"/>
  <c r="AI3" i="1"/>
  <c r="AB3" i="1"/>
  <c r="BL3" i="1" s="1"/>
  <c r="AA3" i="1"/>
  <c r="Z3" i="1"/>
  <c r="Y3" i="1"/>
  <c r="P3" i="1"/>
  <c r="E3" i="1"/>
  <c r="X7" i="1" l="1"/>
  <c r="X9" i="1"/>
  <c r="X11" i="1"/>
  <c r="X24" i="1"/>
  <c r="BI4" i="1"/>
  <c r="BS4" i="1" s="1"/>
  <c r="BT4" i="1" s="1"/>
  <c r="BR4" i="1" s="1"/>
  <c r="BQ4" i="1" s="1"/>
  <c r="BU4" i="1" s="1"/>
  <c r="X8" i="1"/>
  <c r="X10" i="1"/>
  <c r="X12" i="1"/>
  <c r="X16" i="1"/>
  <c r="X21" i="1"/>
  <c r="X28" i="1"/>
  <c r="X30" i="1"/>
  <c r="BK30" i="1"/>
  <c r="BN12" i="1"/>
  <c r="BL18" i="1"/>
  <c r="BL34" i="1"/>
  <c r="Y35" i="1"/>
  <c r="AA35" i="1"/>
  <c r="AI35" i="1"/>
  <c r="AP35" i="1"/>
  <c r="AV35" i="1"/>
  <c r="BB35" i="1"/>
  <c r="BF35" i="1"/>
  <c r="X5" i="1"/>
  <c r="BI8" i="1"/>
  <c r="BS8" i="1" s="1"/>
  <c r="BT8" i="1" s="1"/>
  <c r="BR8" i="1" s="1"/>
  <c r="BQ8" i="1" s="1"/>
  <c r="BU8" i="1" s="1"/>
  <c r="BI10" i="1"/>
  <c r="BS10" i="1" s="1"/>
  <c r="BT10" i="1" s="1"/>
  <c r="BR10" i="1" s="1"/>
  <c r="BQ10" i="1" s="1"/>
  <c r="BU10" i="1" s="1"/>
  <c r="X13" i="1"/>
  <c r="X14" i="1"/>
  <c r="BI17" i="1"/>
  <c r="BS17" i="1" s="1"/>
  <c r="BT17" i="1" s="1"/>
  <c r="BR17" i="1" s="1"/>
  <c r="BQ17" i="1" s="1"/>
  <c r="BU17" i="1" s="1"/>
  <c r="X18" i="1"/>
  <c r="X19" i="1"/>
  <c r="X20" i="1"/>
  <c r="BI21" i="1"/>
  <c r="BS21" i="1" s="1"/>
  <c r="BN24" i="1"/>
  <c r="BN25" i="1"/>
  <c r="X27" i="1"/>
  <c r="BL27" i="1"/>
  <c r="BN31" i="1"/>
  <c r="BN33" i="1"/>
  <c r="X34" i="1"/>
  <c r="BJ13" i="1"/>
  <c r="BM22" i="1"/>
  <c r="BM23" i="1"/>
  <c r="P35" i="1"/>
  <c r="BN35" i="1" s="1"/>
  <c r="AS35" i="1"/>
  <c r="BM4" i="1"/>
  <c r="X6" i="1"/>
  <c r="BL7" i="1"/>
  <c r="BM8" i="1"/>
  <c r="BL9" i="1"/>
  <c r="BM10" i="1"/>
  <c r="BL11" i="1"/>
  <c r="BN13" i="1"/>
  <c r="BM15" i="1"/>
  <c r="BL16" i="1"/>
  <c r="BM17" i="1"/>
  <c r="BI19" i="1"/>
  <c r="BS19" i="1" s="1"/>
  <c r="BM19" i="1"/>
  <c r="BJ20" i="1"/>
  <c r="BM21" i="1"/>
  <c r="BI22" i="1"/>
  <c r="BS22" i="1" s="1"/>
  <c r="BT22" i="1" s="1"/>
  <c r="BR22" i="1" s="1"/>
  <c r="BQ22" i="1" s="1"/>
  <c r="BU22" i="1" s="1"/>
  <c r="X23" i="1"/>
  <c r="BJ24" i="1"/>
  <c r="BJ25" i="1"/>
  <c r="X26" i="1"/>
  <c r="BN28" i="1"/>
  <c r="X29" i="1"/>
  <c r="BN32" i="1"/>
  <c r="BJ33" i="1"/>
  <c r="BT13" i="1"/>
  <c r="BR13" i="1" s="1"/>
  <c r="BQ13" i="1" s="1"/>
  <c r="BU13" i="1" s="1"/>
  <c r="BJ3" i="1"/>
  <c r="BN3" i="1"/>
  <c r="BK4" i="1"/>
  <c r="BI5" i="1"/>
  <c r="BS5" i="1" s="1"/>
  <c r="BT5" i="1" s="1"/>
  <c r="BR5" i="1" s="1"/>
  <c r="BQ5" i="1" s="1"/>
  <c r="BU5" i="1" s="1"/>
  <c r="BM5" i="1"/>
  <c r="BI6" i="1"/>
  <c r="BS6" i="1" s="1"/>
  <c r="BT6" i="1" s="1"/>
  <c r="BR6" i="1" s="1"/>
  <c r="BQ6" i="1" s="1"/>
  <c r="BU6" i="1" s="1"/>
  <c r="BM6" i="1"/>
  <c r="BJ7" i="1"/>
  <c r="BN7" i="1"/>
  <c r="BK8" i="1"/>
  <c r="BJ9" i="1"/>
  <c r="BN9" i="1"/>
  <c r="BK10" i="1"/>
  <c r="BJ11" i="1"/>
  <c r="BN11" i="1"/>
  <c r="BL12" i="1"/>
  <c r="BL13" i="1"/>
  <c r="BL14" i="1"/>
  <c r="BI15" i="1"/>
  <c r="BS15" i="1" s="1"/>
  <c r="BT15" i="1" s="1"/>
  <c r="BR15" i="1" s="1"/>
  <c r="BQ15" i="1" s="1"/>
  <c r="BU15" i="1" s="1"/>
  <c r="BI16" i="1"/>
  <c r="BS16" i="1" s="1"/>
  <c r="BT16" i="1" s="1"/>
  <c r="BR16" i="1" s="1"/>
  <c r="BQ16" i="1" s="1"/>
  <c r="BU16" i="1" s="1"/>
  <c r="BL17" i="1"/>
  <c r="BN18" i="1"/>
  <c r="BT20" i="1"/>
  <c r="BR20" i="1" s="1"/>
  <c r="BQ20" i="1" s="1"/>
  <c r="BU20" i="1" s="1"/>
  <c r="BN20" i="1"/>
  <c r="BT21" i="1"/>
  <c r="BR21" i="1" s="1"/>
  <c r="BQ21" i="1" s="1"/>
  <c r="BU21" i="1" s="1"/>
  <c r="BL21" i="1"/>
  <c r="BL22" i="1"/>
  <c r="BI23" i="1"/>
  <c r="BS23" i="1" s="1"/>
  <c r="BT23" i="1" s="1"/>
  <c r="BR23" i="1" s="1"/>
  <c r="BQ23" i="1" s="1"/>
  <c r="BU23" i="1" s="1"/>
  <c r="BT25" i="1"/>
  <c r="BR25" i="1" s="1"/>
  <c r="BQ25" i="1" s="1"/>
  <c r="BU25" i="1" s="1"/>
  <c r="BK25" i="1"/>
  <c r="BL25" i="1"/>
  <c r="BM27" i="1"/>
  <c r="BN27" i="1"/>
  <c r="BK28" i="1"/>
  <c r="BL28" i="1"/>
  <c r="BN30" i="1"/>
  <c r="BM30" i="1"/>
  <c r="E35" i="1"/>
  <c r="X3" i="1"/>
  <c r="AB35" i="1"/>
  <c r="AK35" i="1"/>
  <c r="AY35" i="1"/>
  <c r="BD35" i="1"/>
  <c r="BI3" i="1"/>
  <c r="BK3" i="1"/>
  <c r="BM3" i="1"/>
  <c r="BO35" i="1"/>
  <c r="BL4" i="1"/>
  <c r="BL5" i="1"/>
  <c r="BL6" i="1"/>
  <c r="BI7" i="1"/>
  <c r="BS7" i="1" s="1"/>
  <c r="BT7" i="1" s="1"/>
  <c r="BR7" i="1" s="1"/>
  <c r="BQ7" i="1" s="1"/>
  <c r="BU7" i="1" s="1"/>
  <c r="BL8" i="1"/>
  <c r="BI9" i="1"/>
  <c r="BS9" i="1" s="1"/>
  <c r="BT9" i="1" s="1"/>
  <c r="BR9" i="1" s="1"/>
  <c r="BQ9" i="1" s="1"/>
  <c r="BU9" i="1" s="1"/>
  <c r="BL10" i="1"/>
  <c r="BI11" i="1"/>
  <c r="BS11" i="1" s="1"/>
  <c r="BT11" i="1" s="1"/>
  <c r="BR11" i="1" s="1"/>
  <c r="BQ11" i="1" s="1"/>
  <c r="BU11" i="1" s="1"/>
  <c r="BI12" i="1"/>
  <c r="BS12" i="1" s="1"/>
  <c r="BT12" i="1" s="1"/>
  <c r="BR12" i="1" s="1"/>
  <c r="BQ12" i="1" s="1"/>
  <c r="BU12" i="1" s="1"/>
  <c r="BK13" i="1"/>
  <c r="BI14" i="1"/>
  <c r="BS14" i="1" s="1"/>
  <c r="BT14" i="1" s="1"/>
  <c r="BR14" i="1" s="1"/>
  <c r="BQ14" i="1" s="1"/>
  <c r="BU14" i="1" s="1"/>
  <c r="BK14" i="1"/>
  <c r="BN14" i="1"/>
  <c r="BJ16" i="1"/>
  <c r="BN16" i="1"/>
  <c r="BK17" i="1"/>
  <c r="BI18" i="1"/>
  <c r="BS18" i="1" s="1"/>
  <c r="BT18" i="1" s="1"/>
  <c r="BR18" i="1" s="1"/>
  <c r="BQ18" i="1" s="1"/>
  <c r="BU18" i="1" s="1"/>
  <c r="BT19" i="1"/>
  <c r="BR19" i="1" s="1"/>
  <c r="BQ19" i="1" s="1"/>
  <c r="BU19" i="1" s="1"/>
  <c r="BL19" i="1"/>
  <c r="BK21" i="1"/>
  <c r="BK22" i="1"/>
  <c r="BT24" i="1"/>
  <c r="BR24" i="1" s="1"/>
  <c r="BQ24" i="1" s="1"/>
  <c r="BU24" i="1" s="1"/>
  <c r="BK24" i="1"/>
  <c r="BL24" i="1"/>
  <c r="BT26" i="1"/>
  <c r="BR26" i="1" s="1"/>
  <c r="BQ26" i="1" s="1"/>
  <c r="BU26" i="1" s="1"/>
  <c r="BJ26" i="1"/>
  <c r="BN26" i="1"/>
  <c r="BJ27" i="1"/>
  <c r="BI27" i="1"/>
  <c r="BS27" i="1" s="1"/>
  <c r="BT27" i="1" s="1"/>
  <c r="BR27" i="1" s="1"/>
  <c r="BQ27" i="1" s="1"/>
  <c r="BU27" i="1" s="1"/>
  <c r="BN29" i="1"/>
  <c r="BM29" i="1"/>
  <c r="BN34" i="1"/>
  <c r="AK36" i="1"/>
  <c r="BL15" i="1"/>
  <c r="BK20" i="1"/>
  <c r="BL23" i="1"/>
  <c r="BK26" i="1"/>
  <c r="BI29" i="1"/>
  <c r="BS29" i="1" s="1"/>
  <c r="BT29" i="1" s="1"/>
  <c r="BR29" i="1" s="1"/>
  <c r="BQ29" i="1" s="1"/>
  <c r="BU29" i="1" s="1"/>
  <c r="BJ30" i="1"/>
  <c r="BI30" i="1"/>
  <c r="BS30" i="1" s="1"/>
  <c r="BT30" i="1" s="1"/>
  <c r="BR30" i="1" s="1"/>
  <c r="BQ30" i="1" s="1"/>
  <c r="BU30" i="1" s="1"/>
  <c r="BL31" i="1"/>
  <c r="BL32" i="1"/>
  <c r="BT33" i="1"/>
  <c r="BR33" i="1" s="1"/>
  <c r="BQ33" i="1" s="1"/>
  <c r="BU33" i="1" s="1"/>
  <c r="BK33" i="1"/>
  <c r="BL33" i="1"/>
  <c r="BI34" i="1"/>
  <c r="BS34" i="1" s="1"/>
  <c r="BT34" i="1" s="1"/>
  <c r="BR34" i="1" s="1"/>
  <c r="BQ34" i="1" s="1"/>
  <c r="BU34" i="1" s="1"/>
  <c r="BI28" i="1"/>
  <c r="BS28" i="1" s="1"/>
  <c r="BT28" i="1" s="1"/>
  <c r="BR28" i="1" s="1"/>
  <c r="BQ28" i="1" s="1"/>
  <c r="BU28" i="1" s="1"/>
  <c r="BL29" i="1"/>
  <c r="BI31" i="1"/>
  <c r="BS31" i="1" s="1"/>
  <c r="BT31" i="1" s="1"/>
  <c r="BR31" i="1" s="1"/>
  <c r="BQ31" i="1" s="1"/>
  <c r="BU31" i="1" s="1"/>
  <c r="BI32" i="1"/>
  <c r="BS32" i="1" s="1"/>
  <c r="BT32" i="1" s="1"/>
  <c r="BR32" i="1" s="1"/>
  <c r="BQ32" i="1" s="1"/>
  <c r="BU32" i="1" s="1"/>
  <c r="BM35" i="1" l="1"/>
  <c r="BI35" i="1"/>
  <c r="BI36" i="1" s="1"/>
  <c r="BS3" i="1"/>
  <c r="BL35" i="1"/>
  <c r="BK35" i="1"/>
  <c r="BK36" i="1" s="1"/>
  <c r="BS35" i="1" l="1"/>
  <c r="BT35" i="1" s="1"/>
  <c r="BR35" i="1" s="1"/>
  <c r="BT3" i="1"/>
  <c r="BR3" i="1" s="1"/>
  <c r="BQ3" i="1" s="1"/>
  <c r="BU3" i="1" s="1"/>
  <c r="BR36" i="1" l="1"/>
  <c r="BQ35" i="1"/>
  <c r="BU35" i="1" s="1"/>
</calcChain>
</file>

<file path=xl/sharedStrings.xml><?xml version="1.0" encoding="utf-8"?>
<sst xmlns="http://schemas.openxmlformats.org/spreadsheetml/2006/main" count="596" uniqueCount="178">
  <si>
    <t>Označení dlužníka a řízení</t>
  </si>
  <si>
    <t>Zjištěné pohledávky</t>
  </si>
  <si>
    <t>Přihlášené a zjištěné zajištěné pohledávky</t>
  </si>
  <si>
    <t>Přihlášené a zjištěné nezajištěné pohledávky</t>
  </si>
  <si>
    <t>Pohledávky za podstatou</t>
  </si>
  <si>
    <t>Pohledávky na roveň</t>
  </si>
  <si>
    <t>Souhrny uspokojení</t>
  </si>
  <si>
    <t>Uspokojení věřitelů</t>
  </si>
  <si>
    <t>Náklady soudu</t>
  </si>
  <si>
    <t>Časový průběh insolvenčního řízení a uspokojování věřitelů</t>
  </si>
  <si>
    <t>Popis řízení a poznámky</t>
  </si>
  <si>
    <t>Skutečné výsledky insolvenčního řízení</t>
  </si>
  <si>
    <t>spisová značka</t>
  </si>
  <si>
    <t>jméno/název</t>
  </si>
  <si>
    <t>IČ</t>
  </si>
  <si>
    <t>soud</t>
  </si>
  <si>
    <t>celkem</t>
  </si>
  <si>
    <t>počet věřitelů</t>
  </si>
  <si>
    <t>počet pohledávek</t>
  </si>
  <si>
    <t>objem pohledávek</t>
  </si>
  <si>
    <t>počet zjištěných pohledávek</t>
  </si>
  <si>
    <t>objem zjištěných zajištěných pohledávek</t>
  </si>
  <si>
    <t>počet  věřitelů</t>
  </si>
  <si>
    <t>objem zjištěných  nezajištěných pohledávek</t>
  </si>
  <si>
    <t>celkem pohledávky za maj. podstatou</t>
  </si>
  <si>
    <t>hotové výdaje před. správce</t>
  </si>
  <si>
    <t>odměna před. správce</t>
  </si>
  <si>
    <t>hotové výdaje IS</t>
  </si>
  <si>
    <t>odměna IS</t>
  </si>
  <si>
    <t>náklady správy podstaty</t>
  </si>
  <si>
    <t>ostatní pohledávky za majetkovou podstatou</t>
  </si>
  <si>
    <t>celkem pohledávky postavené na roveň</t>
  </si>
  <si>
    <t>suma výdajů podstaty</t>
  </si>
  <si>
    <t>vyplaceno přihlášeným věřitelům</t>
  </si>
  <si>
    <t xml:space="preserve">vyplaceno věřitelům podstaty a na roveň </t>
  </si>
  <si>
    <t>vyplaceno zajištěným věřitelům ze zajištění</t>
  </si>
  <si>
    <t>vyplaceno nezajištěným věřitelům (v rozvrzích)</t>
  </si>
  <si>
    <t>vyplaceno vůči pohledávkám za maj. podstatou</t>
  </si>
  <si>
    <t>vyplaceno vůči pohledávkám na roveň</t>
  </si>
  <si>
    <t>náklady IŘ hrazené z rozpočtu</t>
  </si>
  <si>
    <t>insolvenční návrh (den)</t>
  </si>
  <si>
    <t>kým</t>
  </si>
  <si>
    <t>úpadek (den)</t>
  </si>
  <si>
    <t>návrh / úpadek (dny)</t>
  </si>
  <si>
    <t>řešení úpadku (den)</t>
  </si>
  <si>
    <t>návrh / řešení (dny)</t>
  </si>
  <si>
    <t>způsob řešení</t>
  </si>
  <si>
    <t>změna způsobu (den)</t>
  </si>
  <si>
    <t>způsob řešení (nový)</t>
  </si>
  <si>
    <t>plnění zajištěnému1 (den)</t>
  </si>
  <si>
    <t>zahájení / plnění (dny)</t>
  </si>
  <si>
    <t>objem plnění 1</t>
  </si>
  <si>
    <t>plnění zajištěnému2 (den)</t>
  </si>
  <si>
    <t>objem plnění 2</t>
  </si>
  <si>
    <t>částečný rozvrh (den)</t>
  </si>
  <si>
    <t>objem plnění v částečném rozvrhu</t>
  </si>
  <si>
    <t>závěrečný rozvrh (den)</t>
  </si>
  <si>
    <t>objem plnění v závěrečném rozvrhu</t>
  </si>
  <si>
    <t>usnesení o schválení konečné zprávy</t>
  </si>
  <si>
    <t>návrh / zpráva (dny)</t>
  </si>
  <si>
    <t>zrušení konkurzu (den)</t>
  </si>
  <si>
    <t>návrh / zrušení (dny)</t>
  </si>
  <si>
    <t>výmaz z rejstříku (den)</t>
  </si>
  <si>
    <t>délka řízení do výmazu z IR (dny)</t>
  </si>
  <si>
    <t>způsob ukončení řízení</t>
  </si>
  <si>
    <t>poznámky</t>
  </si>
  <si>
    <t>nevyplaceno zajištěným</t>
  </si>
  <si>
    <t>uspokojení zajištěných ze zajištění (poměr)</t>
  </si>
  <si>
    <t>nevyplaceno nezajištěným (ztráta nezajištěných)</t>
  </si>
  <si>
    <t>uspokojení nezajištěných (teoretické)</t>
  </si>
  <si>
    <t>nevyplaceno pohledávkám za podstatou (ztráta)</t>
  </si>
  <si>
    <t>uspokojení za podstatou (poměr)</t>
  </si>
  <si>
    <t>nevyplaceno pohledávkám na roveň (ztráta)</t>
  </si>
  <si>
    <t>uspokojení na roveň (poměr)</t>
  </si>
  <si>
    <t>suma uspokojení zajištěných včetně rozvrhu (podstaty)</t>
  </si>
  <si>
    <t>suma uspokojení zajištěných z podstaty</t>
  </si>
  <si>
    <t>suma k uspokojení v rozvrhu</t>
  </si>
  <si>
    <t>skutečné uspokojení nezajištěných</t>
  </si>
  <si>
    <t>skutečné uspokojení zajištěných ze zajištění i z rozvrhu</t>
  </si>
  <si>
    <t>INS 1078/2009</t>
  </si>
  <si>
    <t>MORAVIA ENERGO, a.s.</t>
  </si>
  <si>
    <t>Krajský soud v Ostravě</t>
  </si>
  <si>
    <t>Dlužníkem</t>
  </si>
  <si>
    <t>Konkurz</t>
  </si>
  <si>
    <t>x</t>
  </si>
  <si>
    <t>Po splnění rozvrhového usnesení</t>
  </si>
  <si>
    <t>Zajištění věřitelé byli uspokojováni ve čtyřech postupných tranších, zaznamenány jsou dvě objemem rozhodující.</t>
  </si>
  <si>
    <t>INS 2996/2008</t>
  </si>
  <si>
    <t>ELIMPEX a.s. Praha</t>
  </si>
  <si>
    <t>Městský soud v Praze</t>
  </si>
  <si>
    <t>Věřitelem</t>
  </si>
  <si>
    <t>Zrušeno v průběhu pro nedostatek majetku</t>
  </si>
  <si>
    <t>Zápis v IR již není viditelný</t>
  </si>
  <si>
    <t>INS 3736/2008</t>
  </si>
  <si>
    <t>Karlovarský porcelán a.s.</t>
  </si>
  <si>
    <t>Zrušeno v práběhu pro nedostatek majetku</t>
  </si>
  <si>
    <t>Zajištěný věřitel byl uspokojován v pěti postupných tranších, vybrána rozhodující data třetího a pátého uspokojení</t>
  </si>
  <si>
    <t>INS 1044/2008</t>
  </si>
  <si>
    <t>LITES, a.s.</t>
  </si>
  <si>
    <t>Krajský soud v Ústí nad Labem</t>
  </si>
  <si>
    <t>V rámci rozvrhu uspokojovány poměrně pohledávky na roveň.</t>
  </si>
  <si>
    <t>INS 959/2009</t>
  </si>
  <si>
    <t>BIERHANZL GROUP, a.s.</t>
  </si>
  <si>
    <t>Krajský soud v Českých Budějovicích</t>
  </si>
  <si>
    <t xml:space="preserve">INS 927/2010                                      </t>
  </si>
  <si>
    <t>HAMONT - Contracting and Trading spol. s r.o.</t>
  </si>
  <si>
    <t>INS 3782/2009</t>
  </si>
  <si>
    <t>CESA sat a.s.</t>
  </si>
  <si>
    <t>Krajský soud v Brně</t>
  </si>
  <si>
    <t>Plnění zajištěnému věřiteli mohlo nastat již 17. 10. 2011, bylo však odsunuto kvůli žalobě dlužníka.</t>
  </si>
  <si>
    <t>KSBR 24 INS 447 / 2009</t>
  </si>
  <si>
    <t>SVA Holýšov a.s.</t>
  </si>
  <si>
    <t>KSOS 13 INS 93 / 2008</t>
  </si>
  <si>
    <t xml:space="preserve">Moravia Foundry a.s. </t>
  </si>
  <si>
    <t>Řízení je z finančního hlediska zcela skončeno. Formálnímu ukončení brání spor před Ústavním soudem. Nedošlo tedy ke zrušení konkurzu a k výmazu podniku z OR.</t>
  </si>
  <si>
    <t>INS 1466/2009</t>
  </si>
  <si>
    <t>ASTRIC spol. s r.o.</t>
  </si>
  <si>
    <t>Krajský soud v Plzni</t>
  </si>
  <si>
    <t>Pohledávky ve výši 105.374.244,- korun byly přihlášeny jako podmíněné z titulu ručitelských závazků za závazky dlužníka.</t>
  </si>
  <si>
    <t>INS 3928/2008</t>
  </si>
  <si>
    <t>Residence Classis a.s.</t>
  </si>
  <si>
    <t xml:space="preserve">V pohledávkách není uvedena suma 132.226.327,- Kč, složená z podřízených pohledávek devíti věřitelů. Dosud nedošlo k výmazu z OR.   </t>
  </si>
  <si>
    <t>INS 3647/2008</t>
  </si>
  <si>
    <t>BENCALOR, s.r.o.</t>
  </si>
  <si>
    <t>Zápis v IR  již není viditelný. Dosud nedošlo k výmazu podniku z OR.</t>
  </si>
  <si>
    <t>INS 2307/2009</t>
  </si>
  <si>
    <t>HEKRA Opava, s.r.o</t>
  </si>
  <si>
    <t xml:space="preserve">Zápis v IR  již není viditelný. </t>
  </si>
  <si>
    <t xml:space="preserve">MSPH 76 INS 6251 / 2009  </t>
  </si>
  <si>
    <t>I.Q.A., a.s.</t>
  </si>
  <si>
    <t>Reorganizace</t>
  </si>
  <si>
    <t>Dosud nedošlo k výmazu podniku z OR.</t>
  </si>
  <si>
    <t>INS 2716/2008</t>
  </si>
  <si>
    <t>Tapety Bohemia, spol. s r.o.</t>
  </si>
  <si>
    <t>KSUL 69 INS 2058 / 2008</t>
  </si>
  <si>
    <t>Falcon EU a.s.</t>
  </si>
  <si>
    <t>INS.5126/2009</t>
  </si>
  <si>
    <t>STS Jindřicháv Hradec spol. s r.o.</t>
  </si>
  <si>
    <t>MSPH 93 INS 2562 / 2008</t>
  </si>
  <si>
    <t>Sinclair Corporation CZ, a.s.</t>
  </si>
  <si>
    <t>Krajský soud v Praze</t>
  </si>
  <si>
    <t>INS 2515/2008</t>
  </si>
  <si>
    <t>EK KLIMENT - výroba uzenin, s.r.o.</t>
  </si>
  <si>
    <t>INS 804/2009</t>
  </si>
  <si>
    <t>CSGATE-SILVER FOIL, spol. s r.o.</t>
  </si>
  <si>
    <t>Závěrečný rozvrh by bylo řesnější nazvat dodatečným, po konečném rozvrhu se objevil překvapivý příjem podstaty.</t>
  </si>
  <si>
    <t>INS 3597/2009</t>
  </si>
  <si>
    <t>PATRIOT s.r.o. Břeclav</t>
  </si>
  <si>
    <t>INS 3430/2009</t>
  </si>
  <si>
    <t>GM servis, s.r.o. v likvidaci</t>
  </si>
  <si>
    <t>Z prostředků státního rozpočtu hrazeno 27 561,- Kč.</t>
  </si>
  <si>
    <t>Krajský soud v Hradci Králové</t>
  </si>
  <si>
    <t xml:space="preserve"> MSPH 59 INS 2286 / 2008</t>
  </si>
  <si>
    <t xml:space="preserve">SPORT-S.cyklo, s.r.o. </t>
  </si>
  <si>
    <t xml:space="preserve">INS 1739/2010                                     </t>
  </si>
  <si>
    <t>SEVA-CB a.s.</t>
  </si>
  <si>
    <t xml:space="preserve">KSUL 70 INS 435 / 2009  </t>
  </si>
  <si>
    <t>A - TERM spol. s r.o.</t>
  </si>
  <si>
    <t>KSLB 57 INS 415 / 2010</t>
  </si>
  <si>
    <t>INKO trade s.r.o.</t>
  </si>
  <si>
    <t>Z prostředků státního rozpočtu hrazeno 7 279- Kč.</t>
  </si>
  <si>
    <t>INS 1110/2008</t>
  </si>
  <si>
    <t>Brokerage, s.r.o.</t>
  </si>
  <si>
    <t>Z prostředků státního rozpočtu hrazeno 4 808- Kč. Zápis v IR  již není viditelný.</t>
  </si>
  <si>
    <t xml:space="preserve">KSPA 48 INS 4844 / 2009 </t>
  </si>
  <si>
    <t>ŘEZNICTVÍ Felgr Jiří s.r.o</t>
  </si>
  <si>
    <t>INS 2492/2009</t>
  </si>
  <si>
    <t>VITKA TEXTILES a.s.</t>
  </si>
  <si>
    <t>KSPH 40 INS 4543 / 2008</t>
  </si>
  <si>
    <t>QUICKSTEP a.s.</t>
  </si>
  <si>
    <t>INS 288/2009</t>
  </si>
  <si>
    <t>Jan Štěpán</t>
  </si>
  <si>
    <t xml:space="preserve">Jde o fyzickou osobu nezapsanou v OR. Zápis v IR  již není viditelný. </t>
  </si>
  <si>
    <t>INS 3379/2009</t>
  </si>
  <si>
    <t>GCG International s.r.o.</t>
  </si>
  <si>
    <t>Zápis v IR  již není viditelný.</t>
  </si>
  <si>
    <t>Součty a výsledky</t>
  </si>
  <si>
    <t>objem zjištěných nezajištěných pohledávek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</si>
</sst>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4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3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4" fontId="3" fillId="2" borderId="0" xfId="1" applyFont="1" applyFill="1" applyAlignment="1">
      <alignment horizontal="left" wrapText="1"/>
    </xf>
    <xf numFmtId="44" fontId="4" fillId="0" borderId="0" xfId="1" applyFont="1" applyFill="1" applyAlignment="1">
      <alignment horizontal="left" wrapText="1"/>
    </xf>
    <xf numFmtId="44" fontId="4" fillId="0" borderId="0" xfId="1" applyNumberFormat="1" applyFont="1" applyFill="1" applyAlignment="1">
      <alignment horizontal="left" wrapText="1"/>
    </xf>
    <xf numFmtId="44" fontId="3" fillId="0" borderId="0" xfId="1" applyFont="1" applyFill="1" applyAlignment="1">
      <alignment horizontal="left" wrapText="1"/>
    </xf>
    <xf numFmtId="44" fontId="5" fillId="0" borderId="0" xfId="1" applyFont="1" applyFill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4" fontId="4" fillId="0" borderId="0" xfId="2" applyNumberFormat="1" applyFont="1" applyAlignment="1">
      <alignment horizontal="left" wrapText="1"/>
    </xf>
    <xf numFmtId="0" fontId="4" fillId="0" borderId="0" xfId="2" applyNumberFormat="1" applyFont="1" applyAlignment="1">
      <alignment horizontal="left" wrapText="1"/>
    </xf>
    <xf numFmtId="164" fontId="4" fillId="0" borderId="0" xfId="2" applyNumberFormat="1" applyFont="1" applyAlignment="1">
      <alignment horizontal="left" wrapText="1"/>
    </xf>
    <xf numFmtId="14" fontId="6" fillId="0" borderId="0" xfId="2" applyNumberFormat="1" applyAlignment="1">
      <alignment horizontal="left" wrapText="1"/>
    </xf>
    <xf numFmtId="0" fontId="4" fillId="0" borderId="0" xfId="2" applyFont="1" applyFill="1" applyAlignment="1">
      <alignment horizontal="left" wrapText="1"/>
    </xf>
    <xf numFmtId="0" fontId="6" fillId="0" borderId="0" xfId="2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0" xfId="3" applyFill="1"/>
    <xf numFmtId="0" fontId="4" fillId="0" borderId="0" xfId="3" applyNumberFormat="1" applyFill="1" applyAlignment="1">
      <alignment horizontal="right"/>
    </xf>
    <xf numFmtId="7" fontId="3" fillId="0" borderId="0" xfId="1" applyNumberFormat="1" applyFont="1" applyFill="1"/>
    <xf numFmtId="0" fontId="4" fillId="0" borderId="0" xfId="3" applyNumberFormat="1" applyFill="1"/>
    <xf numFmtId="164" fontId="4" fillId="0" borderId="0" xfId="1" applyNumberFormat="1" applyFont="1" applyFill="1"/>
    <xf numFmtId="44" fontId="4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4" fontId="4" fillId="0" borderId="0" xfId="3" applyNumberFormat="1" applyFill="1"/>
    <xf numFmtId="0" fontId="5" fillId="0" borderId="0" xfId="3" applyNumberFormat="1" applyFont="1" applyFill="1" applyAlignment="1">
      <alignment horizontal="right"/>
    </xf>
    <xf numFmtId="0" fontId="4" fillId="0" borderId="0" xfId="3" applyFill="1" applyAlignment="1">
      <alignment horizontal="right"/>
    </xf>
    <xf numFmtId="14" fontId="4" fillId="0" borderId="0" xfId="3" applyNumberFormat="1" applyFill="1" applyAlignment="1">
      <alignment horizontal="right"/>
    </xf>
    <xf numFmtId="164" fontId="4" fillId="0" borderId="0" xfId="3" applyNumberFormat="1" applyFill="1" applyAlignment="1">
      <alignment horizontal="right"/>
    </xf>
    <xf numFmtId="7" fontId="0" fillId="0" borderId="0" xfId="0" applyNumberFormat="1" applyFill="1"/>
    <xf numFmtId="10" fontId="0" fillId="0" borderId="0" xfId="0" applyNumberFormat="1" applyFill="1" applyAlignment="1">
      <alignment horizontal="right"/>
    </xf>
    <xf numFmtId="164" fontId="0" fillId="0" borderId="0" xfId="0" applyNumberFormat="1" applyFill="1"/>
    <xf numFmtId="10" fontId="0" fillId="0" borderId="0" xfId="0" applyNumberFormat="1" applyFill="1"/>
    <xf numFmtId="10" fontId="2" fillId="0" borderId="0" xfId="0" applyNumberFormat="1" applyFont="1" applyFill="1"/>
    <xf numFmtId="10" fontId="2" fillId="0" borderId="0" xfId="0" applyNumberFormat="1" applyFont="1" applyFill="1" applyAlignment="1">
      <alignment horizontal="right"/>
    </xf>
    <xf numFmtId="0" fontId="0" fillId="0" borderId="0" xfId="0" applyFill="1"/>
    <xf numFmtId="0" fontId="4" fillId="0" borderId="0" xfId="3" applyFont="1" applyFill="1" applyAlignment="1">
      <alignment wrapText="1"/>
    </xf>
    <xf numFmtId="0" fontId="1" fillId="0" borderId="0" xfId="4" applyFill="1"/>
    <xf numFmtId="0" fontId="1" fillId="0" borderId="0" xfId="4" applyNumberFormat="1" applyFill="1" applyAlignment="1">
      <alignment horizontal="right"/>
    </xf>
    <xf numFmtId="164" fontId="1" fillId="0" borderId="0" xfId="4" applyNumberFormat="1" applyFill="1"/>
    <xf numFmtId="7" fontId="2" fillId="0" borderId="0" xfId="1" applyNumberFormat="1" applyFont="1" applyFill="1"/>
    <xf numFmtId="44" fontId="1" fillId="0" borderId="0" xfId="1" applyFont="1" applyFill="1"/>
    <xf numFmtId="164" fontId="1" fillId="0" borderId="0" xfId="1" applyNumberFormat="1" applyFont="1" applyFill="1"/>
    <xf numFmtId="14" fontId="1" fillId="0" borderId="0" xfId="4" applyNumberFormat="1" applyFill="1"/>
    <xf numFmtId="0" fontId="1" fillId="0" borderId="0" xfId="4" applyFill="1" applyAlignment="1">
      <alignment horizontal="right"/>
    </xf>
    <xf numFmtId="0" fontId="0" fillId="0" borderId="0" xfId="4" applyFont="1" applyFill="1" applyAlignment="1">
      <alignment horizontal="right"/>
    </xf>
    <xf numFmtId="14" fontId="0" fillId="0" borderId="0" xfId="4" applyNumberFormat="1" applyFont="1" applyFill="1" applyAlignment="1">
      <alignment horizontal="right"/>
    </xf>
    <xf numFmtId="164" fontId="1" fillId="0" borderId="0" xfId="4" applyNumberFormat="1" applyFill="1" applyAlignment="1">
      <alignment horizontal="right"/>
    </xf>
    <xf numFmtId="14" fontId="1" fillId="0" borderId="0" xfId="4" applyNumberFormat="1" applyFill="1" applyAlignment="1">
      <alignment horizontal="right"/>
    </xf>
    <xf numFmtId="0" fontId="0" fillId="0" borderId="0" xfId="4" applyNumberFormat="1" applyFont="1" applyFill="1" applyAlignment="1">
      <alignment wrapText="1"/>
    </xf>
    <xf numFmtId="0" fontId="5" fillId="0" borderId="0" xfId="3" applyFont="1" applyFill="1"/>
    <xf numFmtId="7" fontId="7" fillId="0" borderId="0" xfId="1" applyNumberFormat="1" applyFont="1" applyFill="1"/>
    <xf numFmtId="164" fontId="5" fillId="0" borderId="0" xfId="1" applyNumberFormat="1" applyFont="1" applyFill="1"/>
    <xf numFmtId="44" fontId="5" fillId="0" borderId="0" xfId="1" applyFont="1" applyFill="1"/>
    <xf numFmtId="164" fontId="8" fillId="0" borderId="0" xfId="1" applyNumberFormat="1" applyFont="1" applyFill="1"/>
    <xf numFmtId="164" fontId="7" fillId="0" borderId="0" xfId="1" applyNumberFormat="1" applyFont="1" applyFill="1"/>
    <xf numFmtId="164" fontId="9" fillId="0" borderId="0" xfId="1" applyNumberFormat="1" applyFont="1" applyFill="1"/>
    <xf numFmtId="14" fontId="5" fillId="0" borderId="0" xfId="3" applyNumberFormat="1" applyFont="1" applyFill="1"/>
    <xf numFmtId="0" fontId="5" fillId="0" borderId="0" xfId="3" applyFont="1" applyFill="1" applyAlignment="1">
      <alignment horizontal="right"/>
    </xf>
    <xf numFmtId="14" fontId="5" fillId="0" borderId="0" xfId="3" applyNumberFormat="1" applyFont="1" applyFill="1" applyAlignment="1">
      <alignment horizontal="right"/>
    </xf>
    <xf numFmtId="164" fontId="5" fillId="0" borderId="0" xfId="3" applyNumberFormat="1" applyFont="1" applyFill="1" applyAlignment="1">
      <alignment horizontal="right"/>
    </xf>
    <xf numFmtId="0" fontId="9" fillId="0" borderId="0" xfId="5" applyFont="1" applyFill="1"/>
    <xf numFmtId="0" fontId="9" fillId="0" borderId="0" xfId="0" applyFont="1" applyFill="1"/>
    <xf numFmtId="0" fontId="5" fillId="0" borderId="0" xfId="3" applyNumberFormat="1" applyFont="1" applyFill="1"/>
    <xf numFmtId="0" fontId="1" fillId="0" borderId="0" xfId="5" applyFill="1"/>
    <xf numFmtId="0" fontId="4" fillId="0" borderId="0" xfId="3" applyFill="1" applyAlignment="1">
      <alignment wrapText="1"/>
    </xf>
    <xf numFmtId="0" fontId="1" fillId="0" borderId="0" xfId="5" applyNumberFormat="1" applyFill="1" applyAlignment="1">
      <alignment horizontal="right"/>
    </xf>
    <xf numFmtId="164" fontId="1" fillId="0" borderId="0" xfId="5" applyNumberFormat="1" applyFill="1"/>
    <xf numFmtId="14" fontId="1" fillId="0" borderId="0" xfId="5" applyNumberFormat="1" applyFill="1"/>
    <xf numFmtId="0" fontId="1" fillId="0" borderId="0" xfId="5" applyFill="1" applyAlignment="1">
      <alignment horizontal="right"/>
    </xf>
    <xf numFmtId="0" fontId="0" fillId="0" borderId="0" xfId="5" applyFont="1" applyFill="1" applyAlignment="1">
      <alignment horizontal="right"/>
    </xf>
    <xf numFmtId="14" fontId="0" fillId="0" borderId="0" xfId="5" applyNumberFormat="1" applyFont="1" applyFill="1" applyAlignment="1">
      <alignment horizontal="right"/>
    </xf>
    <xf numFmtId="164" fontId="1" fillId="0" borderId="0" xfId="5" applyNumberFormat="1" applyFill="1" applyAlignment="1">
      <alignment horizontal="right"/>
    </xf>
    <xf numFmtId="14" fontId="1" fillId="0" borderId="0" xfId="5" applyNumberFormat="1" applyFill="1" applyAlignment="1">
      <alignment horizontal="right"/>
    </xf>
    <xf numFmtId="0" fontId="0" fillId="0" borderId="0" xfId="5" applyFont="1" applyFill="1"/>
    <xf numFmtId="0" fontId="1" fillId="0" borderId="0" xfId="5" applyFont="1" applyFill="1"/>
    <xf numFmtId="0" fontId="5" fillId="0" borderId="0" xfId="0" applyFont="1" applyFill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/>
    <xf numFmtId="44" fontId="0" fillId="3" borderId="0" xfId="0" applyNumberFormat="1" applyFill="1"/>
    <xf numFmtId="0" fontId="5" fillId="3" borderId="0" xfId="3" applyNumberFormat="1" applyFont="1" applyFill="1" applyAlignment="1">
      <alignment horizontal="right"/>
    </xf>
    <xf numFmtId="0" fontId="0" fillId="3" borderId="0" xfId="0" applyNumberFormat="1" applyFill="1"/>
    <xf numFmtId="14" fontId="0" fillId="3" borderId="0" xfId="0" applyNumberFormat="1" applyFill="1"/>
    <xf numFmtId="7" fontId="0" fillId="3" borderId="0" xfId="0" applyNumberFormat="1" applyFill="1"/>
    <xf numFmtId="0" fontId="3" fillId="4" borderId="0" xfId="3" applyFont="1" applyFill="1"/>
    <xf numFmtId="0" fontId="0" fillId="4" borderId="0" xfId="0" applyFill="1"/>
    <xf numFmtId="7" fontId="2" fillId="4" borderId="0" xfId="0" applyNumberFormat="1" applyFont="1" applyFill="1"/>
    <xf numFmtId="164" fontId="0" fillId="4" borderId="0" xfId="0" applyNumberFormat="1" applyFill="1"/>
    <xf numFmtId="0" fontId="2" fillId="4" borderId="0" xfId="0" applyFont="1" applyFill="1"/>
    <xf numFmtId="44" fontId="0" fillId="4" borderId="0" xfId="0" applyNumberFormat="1" applyFill="1"/>
    <xf numFmtId="0" fontId="5" fillId="4" borderId="0" xfId="3" applyNumberFormat="1" applyFont="1" applyFill="1" applyAlignment="1">
      <alignment horizontal="right"/>
    </xf>
    <xf numFmtId="0" fontId="4" fillId="4" borderId="0" xfId="3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164" fontId="2" fillId="4" borderId="0" xfId="0" applyNumberFormat="1" applyFont="1" applyFill="1"/>
    <xf numFmtId="10" fontId="2" fillId="4" borderId="0" xfId="0" applyNumberFormat="1" applyFont="1" applyFill="1"/>
    <xf numFmtId="10" fontId="2" fillId="4" borderId="0" xfId="0" applyNumberFormat="1" applyFont="1" applyFill="1" applyAlignment="1">
      <alignment horizontal="right"/>
    </xf>
    <xf numFmtId="0" fontId="0" fillId="4" borderId="0" xfId="0" applyNumberFormat="1" applyFill="1"/>
    <xf numFmtId="14" fontId="0" fillId="4" borderId="0" xfId="0" applyNumberFormat="1" applyFill="1"/>
    <xf numFmtId="0" fontId="3" fillId="0" borderId="0" xfId="0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Měna" xfId="1" builtinId="4"/>
    <cellStyle name="Normal 2" xfId="2"/>
    <cellStyle name="Normal 2 2" xfId="3"/>
    <cellStyle name="Normal 3" xfId="4"/>
    <cellStyle name="Normal 3 2 2" xfId="5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8"/>
  <sheetViews>
    <sheetView tabSelected="1" topLeftCell="R1" workbookViewId="0">
      <selection activeCell="Z3" sqref="Z3:Z34"/>
    </sheetView>
  </sheetViews>
  <sheetFormatPr defaultRowHeight="15" x14ac:dyDescent="0.25"/>
  <cols>
    <col min="1" max="1" width="22.7109375" customWidth="1"/>
    <col min="2" max="2" width="41.42578125" customWidth="1"/>
    <col min="3" max="3" width="9.42578125" customWidth="1"/>
    <col min="4" max="4" width="33.5703125" customWidth="1"/>
    <col min="5" max="5" width="19.140625" customWidth="1"/>
    <col min="6" max="6" width="8.28515625" customWidth="1"/>
    <col min="7" max="7" width="11.85546875" customWidth="1"/>
    <col min="8" max="8" width="18.5703125" customWidth="1"/>
    <col min="9" max="9" width="11.42578125" customWidth="1"/>
    <col min="10" max="10" width="17.5703125" customWidth="1"/>
    <col min="11" max="11" width="8.42578125" customWidth="1"/>
    <col min="12" max="12" width="11.42578125" customWidth="1"/>
    <col min="13" max="13" width="19.7109375" customWidth="1"/>
    <col min="14" max="14" width="12" customWidth="1"/>
    <col min="15" max="15" width="18.5703125" customWidth="1"/>
    <col min="16" max="16" width="19" customWidth="1"/>
    <col min="17" max="17" width="10.5703125" customWidth="1"/>
    <col min="18" max="18" width="13" customWidth="1"/>
    <col min="19" max="19" width="15.28515625" customWidth="1"/>
    <col min="20" max="20" width="16.42578125" customWidth="1"/>
    <col min="21" max="21" width="16.7109375" customWidth="1"/>
    <col min="22" max="22" width="15.85546875" customWidth="1"/>
    <col min="23" max="23" width="21.42578125" customWidth="1"/>
    <col min="24" max="24" width="18.28515625" customWidth="1"/>
    <col min="25" max="25" width="17.7109375" customWidth="1"/>
    <col min="26" max="26" width="15.5703125" customWidth="1"/>
    <col min="27" max="27" width="17.42578125" customWidth="1"/>
    <col min="28" max="28" width="18.140625" customWidth="1"/>
    <col min="29" max="29" width="17.42578125" customWidth="1"/>
    <col min="30" max="30" width="16.5703125" customWidth="1"/>
    <col min="31" max="31" width="14.28515625" customWidth="1"/>
    <col min="32" max="32" width="11.28515625" customWidth="1"/>
    <col min="33" max="33" width="10.42578125" customWidth="1"/>
    <col min="34" max="34" width="13.140625" customWidth="1"/>
    <col min="35" max="35" width="8.28515625" customWidth="1"/>
    <col min="36" max="36" width="11.42578125" customWidth="1"/>
    <col min="37" max="37" width="8.42578125" customWidth="1"/>
    <col min="38" max="38" width="16.140625" customWidth="1"/>
    <col min="39" max="39" width="11" customWidth="1"/>
    <col min="40" max="40" width="16.140625" customWidth="1"/>
    <col min="41" max="41" width="13.85546875" customWidth="1"/>
    <col min="42" max="42" width="9.28515625" customWidth="1"/>
    <col min="43" max="43" width="17.140625" customWidth="1"/>
    <col min="44" max="44" width="13" customWidth="1"/>
    <col min="45" max="45" width="9.7109375" customWidth="1"/>
    <col min="46" max="46" width="16" customWidth="1"/>
    <col min="47" max="47" width="12.7109375" customWidth="1"/>
    <col min="48" max="48" width="9.7109375" customWidth="1"/>
    <col min="49" max="49" width="16.85546875" customWidth="1"/>
    <col min="50" max="50" width="10.140625" customWidth="1"/>
    <col min="51" max="51" width="9.5703125" customWidth="1"/>
    <col min="52" max="52" width="16.7109375" customWidth="1"/>
    <col min="53" max="53" width="10.42578125" customWidth="1"/>
    <col min="54" max="54" width="7.42578125" customWidth="1"/>
    <col min="55" max="55" width="9.85546875" customWidth="1"/>
    <col min="56" max="56" width="7.85546875" customWidth="1"/>
    <col min="57" max="57" width="10.5703125" customWidth="1"/>
    <col min="58" max="58" width="11.42578125" customWidth="1"/>
    <col min="59" max="59" width="43.28515625" customWidth="1"/>
    <col min="60" max="60" width="142.5703125" customWidth="1"/>
    <col min="61" max="61" width="17.42578125" customWidth="1"/>
    <col min="62" max="62" width="15.140625" customWidth="1"/>
    <col min="63" max="63" width="20.28515625" customWidth="1"/>
    <col min="64" max="64" width="16.42578125" customWidth="1"/>
    <col min="65" max="65" width="16.140625" customWidth="1"/>
    <col min="66" max="66" width="14" customWidth="1"/>
    <col min="67" max="67" width="17" customWidth="1"/>
    <col min="68" max="68" width="14.28515625" customWidth="1"/>
    <col min="69" max="69" width="17.7109375" customWidth="1"/>
    <col min="70" max="70" width="16.140625" customWidth="1"/>
    <col min="71" max="71" width="18.7109375" customWidth="1"/>
    <col min="72" max="72" width="16.140625" customWidth="1"/>
    <col min="73" max="73" width="19" customWidth="1"/>
    <col min="74" max="76" width="28.42578125" customWidth="1"/>
    <col min="77" max="78" width="20.7109375" customWidth="1"/>
    <col min="79" max="81" width="20.28515625" customWidth="1"/>
    <col min="82" max="82" width="22.140625" customWidth="1"/>
    <col min="83" max="85" width="20.5703125" customWidth="1"/>
    <col min="86" max="88" width="21" customWidth="1"/>
    <col min="89" max="92" width="20" customWidth="1"/>
    <col min="93" max="93" width="39.28515625" customWidth="1"/>
    <col min="94" max="94" width="37.85546875" customWidth="1"/>
    <col min="95" max="95" width="29" customWidth="1"/>
    <col min="96" max="96" width="22.140625" customWidth="1"/>
    <col min="97" max="97" width="6.42578125" customWidth="1"/>
    <col min="98" max="98" width="28.28515625" customWidth="1"/>
    <col min="99" max="99" width="17.140625" customWidth="1"/>
    <col min="100" max="100" width="6.5703125" customWidth="1"/>
    <col min="101" max="101" width="21.85546875" customWidth="1"/>
    <col min="102" max="102" width="6.28515625" customWidth="1"/>
    <col min="103" max="103" width="9" customWidth="1"/>
    <col min="104" max="104" width="20.42578125" customWidth="1"/>
    <col min="105" max="105" width="9.85546875" customWidth="1"/>
    <col min="106" max="106" width="22.85546875" customWidth="1"/>
  </cols>
  <sheetData>
    <row r="1" spans="1:76" s="4" customFormat="1" ht="15" customHeight="1" x14ac:dyDescent="0.25">
      <c r="A1" s="106" t="s">
        <v>0</v>
      </c>
      <c r="B1" s="106"/>
      <c r="C1" s="106"/>
      <c r="D1" s="106"/>
      <c r="E1" s="1" t="s">
        <v>1</v>
      </c>
      <c r="F1" s="106" t="s">
        <v>2</v>
      </c>
      <c r="G1" s="106"/>
      <c r="H1" s="106"/>
      <c r="I1" s="106"/>
      <c r="J1" s="106"/>
      <c r="K1" s="108" t="s">
        <v>3</v>
      </c>
      <c r="L1" s="108"/>
      <c r="M1" s="108"/>
      <c r="N1" s="108"/>
      <c r="O1" s="108"/>
      <c r="P1" s="106" t="s">
        <v>4</v>
      </c>
      <c r="Q1" s="106"/>
      <c r="R1" s="106"/>
      <c r="S1" s="106"/>
      <c r="T1" s="106"/>
      <c r="U1" s="106"/>
      <c r="V1" s="106"/>
      <c r="W1" s="1" t="s">
        <v>5</v>
      </c>
      <c r="X1" s="108" t="s">
        <v>6</v>
      </c>
      <c r="Y1" s="108"/>
      <c r="Z1" s="108"/>
      <c r="AA1" s="106" t="s">
        <v>7</v>
      </c>
      <c r="AB1" s="106"/>
      <c r="AC1" s="106"/>
      <c r="AD1" s="106"/>
      <c r="AE1" s="2" t="s">
        <v>8</v>
      </c>
      <c r="AF1" s="107" t="s">
        <v>9</v>
      </c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6" t="s">
        <v>10</v>
      </c>
      <c r="BK1" s="106"/>
      <c r="BL1" s="106" t="s">
        <v>11</v>
      </c>
      <c r="BM1" s="106"/>
      <c r="BN1" s="106"/>
      <c r="BO1" s="106"/>
      <c r="BP1" s="106"/>
      <c r="BQ1" s="106"/>
      <c r="BR1" s="106"/>
      <c r="BS1" s="106"/>
      <c r="BT1" s="106"/>
      <c r="BU1" s="106"/>
      <c r="BV1" s="3"/>
      <c r="BW1" s="3"/>
      <c r="BX1" s="3"/>
    </row>
    <row r="2" spans="1:76" s="22" customFormat="1" ht="57.75" customHeight="1" x14ac:dyDescent="0.25">
      <c r="A2" s="5" t="s">
        <v>12</v>
      </c>
      <c r="B2" s="5" t="s">
        <v>13</v>
      </c>
      <c r="C2" s="6" t="s">
        <v>14</v>
      </c>
      <c r="D2" s="5" t="s">
        <v>15</v>
      </c>
      <c r="E2" s="7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8" t="s">
        <v>21</v>
      </c>
      <c r="K2" s="5" t="s">
        <v>22</v>
      </c>
      <c r="L2" s="5" t="s">
        <v>18</v>
      </c>
      <c r="M2" s="9" t="s">
        <v>19</v>
      </c>
      <c r="N2" s="5" t="s">
        <v>20</v>
      </c>
      <c r="O2" s="8" t="s">
        <v>23</v>
      </c>
      <c r="P2" s="8" t="s">
        <v>24</v>
      </c>
      <c r="Q2" s="9" t="s">
        <v>25</v>
      </c>
      <c r="R2" s="9" t="s">
        <v>26</v>
      </c>
      <c r="S2" s="9" t="s">
        <v>27</v>
      </c>
      <c r="T2" s="9" t="s">
        <v>28</v>
      </c>
      <c r="U2" s="10" t="s">
        <v>29</v>
      </c>
      <c r="V2" s="9" t="s">
        <v>30</v>
      </c>
      <c r="W2" s="8" t="s">
        <v>31</v>
      </c>
      <c r="X2" s="11" t="s">
        <v>32</v>
      </c>
      <c r="Y2" s="9" t="s">
        <v>33</v>
      </c>
      <c r="Z2" s="9" t="s">
        <v>34</v>
      </c>
      <c r="AA2" s="12" t="s">
        <v>35</v>
      </c>
      <c r="AB2" s="12" t="s">
        <v>36</v>
      </c>
      <c r="AC2" s="12" t="s">
        <v>37</v>
      </c>
      <c r="AD2" s="12" t="s">
        <v>38</v>
      </c>
      <c r="AE2" s="9" t="s">
        <v>39</v>
      </c>
      <c r="AF2" s="5" t="s">
        <v>40</v>
      </c>
      <c r="AG2" s="5" t="s">
        <v>41</v>
      </c>
      <c r="AH2" s="5" t="s">
        <v>42</v>
      </c>
      <c r="AI2" s="6" t="s">
        <v>43</v>
      </c>
      <c r="AJ2" s="13" t="s">
        <v>44</v>
      </c>
      <c r="AK2" s="6" t="s">
        <v>45</v>
      </c>
      <c r="AL2" s="5" t="s">
        <v>46</v>
      </c>
      <c r="AM2" s="5" t="s">
        <v>47</v>
      </c>
      <c r="AN2" s="5" t="s">
        <v>48</v>
      </c>
      <c r="AO2" s="14" t="s">
        <v>49</v>
      </c>
      <c r="AP2" s="15" t="s">
        <v>50</v>
      </c>
      <c r="AQ2" s="16" t="s">
        <v>51</v>
      </c>
      <c r="AR2" s="14" t="s">
        <v>52</v>
      </c>
      <c r="AS2" s="15" t="s">
        <v>50</v>
      </c>
      <c r="AT2" s="16" t="s">
        <v>53</v>
      </c>
      <c r="AU2" s="14" t="s">
        <v>54</v>
      </c>
      <c r="AV2" s="15" t="s">
        <v>50</v>
      </c>
      <c r="AW2" s="16" t="s">
        <v>55</v>
      </c>
      <c r="AX2" s="14" t="s">
        <v>56</v>
      </c>
      <c r="AY2" s="15" t="s">
        <v>50</v>
      </c>
      <c r="AZ2" s="16" t="s">
        <v>57</v>
      </c>
      <c r="BA2" s="14" t="s">
        <v>58</v>
      </c>
      <c r="BB2" s="15" t="s">
        <v>59</v>
      </c>
      <c r="BC2" s="17" t="s">
        <v>60</v>
      </c>
      <c r="BD2" s="15" t="s">
        <v>61</v>
      </c>
      <c r="BE2" s="14" t="s">
        <v>62</v>
      </c>
      <c r="BF2" s="15" t="s">
        <v>63</v>
      </c>
      <c r="BG2" s="18" t="s">
        <v>64</v>
      </c>
      <c r="BH2" s="19" t="s">
        <v>65</v>
      </c>
      <c r="BI2" s="20" t="s">
        <v>66</v>
      </c>
      <c r="BJ2" s="20" t="s">
        <v>67</v>
      </c>
      <c r="BK2" s="20" t="s">
        <v>68</v>
      </c>
      <c r="BL2" s="20" t="s">
        <v>69</v>
      </c>
      <c r="BM2" s="20" t="s">
        <v>70</v>
      </c>
      <c r="BN2" s="21" t="s">
        <v>71</v>
      </c>
      <c r="BO2" s="20" t="s">
        <v>72</v>
      </c>
      <c r="BP2" s="21" t="s">
        <v>73</v>
      </c>
      <c r="BQ2" s="20" t="s">
        <v>74</v>
      </c>
      <c r="BR2" s="20" t="s">
        <v>75</v>
      </c>
      <c r="BS2" s="20" t="s">
        <v>76</v>
      </c>
      <c r="BT2" s="21" t="s">
        <v>77</v>
      </c>
      <c r="BU2" s="21" t="s">
        <v>78</v>
      </c>
      <c r="BV2" s="20"/>
    </row>
    <row r="3" spans="1:76" s="42" customFormat="1" ht="15" customHeight="1" x14ac:dyDescent="0.25">
      <c r="A3" s="23" t="s">
        <v>79</v>
      </c>
      <c r="B3" s="23" t="s">
        <v>80</v>
      </c>
      <c r="C3" s="24">
        <v>25851870</v>
      </c>
      <c r="D3" s="23" t="s">
        <v>81</v>
      </c>
      <c r="E3" s="25">
        <f>J3+O3</f>
        <v>4766653893.8800001</v>
      </c>
      <c r="F3" s="26">
        <v>2</v>
      </c>
      <c r="G3" s="26">
        <v>3</v>
      </c>
      <c r="H3" s="27">
        <v>186761244</v>
      </c>
      <c r="I3" s="26">
        <v>3</v>
      </c>
      <c r="J3" s="25">
        <v>186761244</v>
      </c>
      <c r="K3" s="26">
        <v>149</v>
      </c>
      <c r="L3" s="26">
        <v>149</v>
      </c>
      <c r="M3" s="28">
        <v>4766553894</v>
      </c>
      <c r="N3" s="26">
        <v>118</v>
      </c>
      <c r="O3" s="25">
        <v>4579892649.8800001</v>
      </c>
      <c r="P3" s="29">
        <f>Q3+R3+S3+T3+U3+V3</f>
        <v>140893155.38</v>
      </c>
      <c r="Q3" s="27">
        <v>0</v>
      </c>
      <c r="R3" s="27">
        <v>0</v>
      </c>
      <c r="S3" s="27">
        <v>2479928</v>
      </c>
      <c r="T3" s="27">
        <v>16006215</v>
      </c>
      <c r="U3" s="27">
        <v>26021819.539999999</v>
      </c>
      <c r="V3" s="27">
        <v>96385192.840000004</v>
      </c>
      <c r="W3" s="30">
        <v>6915082</v>
      </c>
      <c r="X3" s="27">
        <f>Y3+Z3</f>
        <v>695857704.40999997</v>
      </c>
      <c r="Y3" s="27">
        <f t="shared" ref="Y3:Y34" si="0">AQ3+AT3+AW3+AZ3</f>
        <v>548049467.02999997</v>
      </c>
      <c r="Z3" s="27">
        <f>AC3+AD3</f>
        <v>147808237.38</v>
      </c>
      <c r="AA3" s="27">
        <f>AQ3+AT3</f>
        <v>167539021.97999999</v>
      </c>
      <c r="AB3" s="27">
        <f t="shared" ref="AB3:AB34" si="1">AW3+AZ3</f>
        <v>380510445.05000001</v>
      </c>
      <c r="AC3" s="27">
        <v>140893155.38</v>
      </c>
      <c r="AD3" s="27">
        <v>6915082</v>
      </c>
      <c r="AE3" s="27">
        <v>0</v>
      </c>
      <c r="AF3" s="31">
        <v>39875</v>
      </c>
      <c r="AG3" s="23" t="s">
        <v>82</v>
      </c>
      <c r="AH3" s="31">
        <v>39877</v>
      </c>
      <c r="AI3" s="32">
        <f>DAYS360(AF3,AH3)</f>
        <v>2</v>
      </c>
      <c r="AJ3" s="31">
        <v>39899</v>
      </c>
      <c r="AK3" s="32">
        <f>DAYS360(AF3,AJ3)</f>
        <v>24</v>
      </c>
      <c r="AL3" s="33" t="s">
        <v>83</v>
      </c>
      <c r="AM3" s="33" t="s">
        <v>84</v>
      </c>
      <c r="AN3" s="33" t="s">
        <v>84</v>
      </c>
      <c r="AO3" s="34">
        <v>40060</v>
      </c>
      <c r="AP3" s="24">
        <f>DAYS360(AF3,AO3)</f>
        <v>181</v>
      </c>
      <c r="AQ3" s="35">
        <v>116237999.22</v>
      </c>
      <c r="AR3" s="34">
        <v>40961</v>
      </c>
      <c r="AS3" s="24">
        <f>DAYS360(AF3,AR3)</f>
        <v>1069</v>
      </c>
      <c r="AT3" s="35">
        <v>51301022.759999998</v>
      </c>
      <c r="AU3" s="34">
        <v>40756</v>
      </c>
      <c r="AV3" s="24">
        <f>DAYS360(AF3,AU3)</f>
        <v>868</v>
      </c>
      <c r="AW3" s="35">
        <v>200000000</v>
      </c>
      <c r="AX3" s="34">
        <v>41473</v>
      </c>
      <c r="AY3" s="24">
        <f t="shared" ref="AY3:AY15" si="2">DAYS360(AF3,AX3)</f>
        <v>1575</v>
      </c>
      <c r="AZ3" s="35">
        <v>180510445.05000001</v>
      </c>
      <c r="BA3" s="34">
        <v>41190</v>
      </c>
      <c r="BB3" s="24">
        <f t="shared" ref="BB3:BB34" si="3">DAYS360(AF3,BA3)</f>
        <v>1295</v>
      </c>
      <c r="BC3" s="34">
        <v>41571</v>
      </c>
      <c r="BD3" s="24">
        <f t="shared" ref="BD3:BD34" si="4">DAYS360(AF3,BC3)</f>
        <v>1671</v>
      </c>
      <c r="BE3" s="34">
        <v>41821</v>
      </c>
      <c r="BF3" s="24">
        <f t="shared" ref="BF3:BF12" si="5">DAYS360(AF3,BE3)</f>
        <v>1918</v>
      </c>
      <c r="BG3" s="23" t="s">
        <v>85</v>
      </c>
      <c r="BH3" s="23" t="s">
        <v>86</v>
      </c>
      <c r="BI3" s="36">
        <f t="shared" ref="BI3:BI34" si="6">J3-AA3</f>
        <v>19222222.020000011</v>
      </c>
      <c r="BJ3" s="37">
        <f t="shared" ref="BJ3:BJ12" si="7">AA3/J3</f>
        <v>0.89707595854309041</v>
      </c>
      <c r="BK3" s="38">
        <f t="shared" ref="BK3:BK34" si="8">O3-AB3</f>
        <v>4199382204.8299999</v>
      </c>
      <c r="BL3" s="39">
        <f>AB3/O3</f>
        <v>8.3082830568085464E-2</v>
      </c>
      <c r="BM3" s="38">
        <f t="shared" ref="BM3:BM34" si="9">P3-AC3</f>
        <v>0</v>
      </c>
      <c r="BN3" s="40">
        <f>AC3/P3</f>
        <v>1</v>
      </c>
      <c r="BO3" s="38">
        <f t="shared" ref="BO3:BO34" si="10">W3-AD3</f>
        <v>0</v>
      </c>
      <c r="BP3" s="41">
        <f>AD3/W3</f>
        <v>1</v>
      </c>
      <c r="BQ3" s="38">
        <f t="shared" ref="BQ3:BQ35" si="11">AA3+BR3</f>
        <v>169129383.70381108</v>
      </c>
      <c r="BR3" s="38">
        <f t="shared" ref="BR3:BR35" si="12">BT3*BI3</f>
        <v>1590361.7238110919</v>
      </c>
      <c r="BS3" s="38">
        <f t="shared" ref="BS3:BS34" si="13">O3+BI3</f>
        <v>4599114871.9000006</v>
      </c>
      <c r="BT3" s="40">
        <f>AB3/BS3</f>
        <v>8.2735581877910858E-2</v>
      </c>
      <c r="BU3" s="41">
        <f t="shared" ref="BU3:BU12" si="14">BQ3/J3</f>
        <v>0.90559143900225403</v>
      </c>
    </row>
    <row r="4" spans="1:76" s="42" customFormat="1" ht="15" customHeight="1" x14ac:dyDescent="0.25">
      <c r="A4" s="23" t="s">
        <v>87</v>
      </c>
      <c r="B4" s="23" t="s">
        <v>88</v>
      </c>
      <c r="C4" s="24">
        <v>506338</v>
      </c>
      <c r="D4" s="23" t="s">
        <v>89</v>
      </c>
      <c r="E4" s="25">
        <f t="shared" ref="E4:E34" si="15">J4+O4</f>
        <v>892351322</v>
      </c>
      <c r="F4" s="26">
        <v>4</v>
      </c>
      <c r="G4" s="26">
        <v>4</v>
      </c>
      <c r="H4" s="27">
        <v>889765816</v>
      </c>
      <c r="I4" s="26">
        <v>4</v>
      </c>
      <c r="J4" s="25">
        <v>889765816</v>
      </c>
      <c r="K4" s="26">
        <v>6</v>
      </c>
      <c r="L4" s="26">
        <v>6</v>
      </c>
      <c r="M4" s="28">
        <v>2585506</v>
      </c>
      <c r="N4" s="26">
        <v>6</v>
      </c>
      <c r="O4" s="25">
        <v>2585506</v>
      </c>
      <c r="P4" s="29">
        <f t="shared" ref="P4:P34" si="16">Q4+R4+S4+T4+U4+V4</f>
        <v>368113</v>
      </c>
      <c r="Q4" s="27">
        <v>0</v>
      </c>
      <c r="R4" s="27">
        <v>0</v>
      </c>
      <c r="S4" s="27">
        <v>13711</v>
      </c>
      <c r="T4" s="27">
        <v>78306</v>
      </c>
      <c r="U4" s="27">
        <v>102564.5</v>
      </c>
      <c r="V4" s="27">
        <v>173531.5</v>
      </c>
      <c r="W4" s="30">
        <v>24500</v>
      </c>
      <c r="X4" s="27">
        <f t="shared" ref="X4:X34" si="17">Y4+Z4</f>
        <v>392613</v>
      </c>
      <c r="Y4" s="27">
        <f t="shared" si="0"/>
        <v>0</v>
      </c>
      <c r="Z4" s="27">
        <f t="shared" ref="Z4:Z34" si="18">AC4+AD4</f>
        <v>392613</v>
      </c>
      <c r="AA4" s="27">
        <f t="shared" ref="AA4:AA34" si="19">AQ4+AT4</f>
        <v>0</v>
      </c>
      <c r="AB4" s="27">
        <f t="shared" si="1"/>
        <v>0</v>
      </c>
      <c r="AC4" s="27">
        <v>368113</v>
      </c>
      <c r="AD4" s="27">
        <v>24500</v>
      </c>
      <c r="AE4" s="27">
        <v>0</v>
      </c>
      <c r="AF4" s="31">
        <v>39661</v>
      </c>
      <c r="AG4" s="23" t="s">
        <v>90</v>
      </c>
      <c r="AH4" s="31">
        <v>39687</v>
      </c>
      <c r="AI4" s="32">
        <f t="shared" ref="AI4:AI34" si="20">DAYS360(AF4,AH4)</f>
        <v>26</v>
      </c>
      <c r="AJ4" s="31">
        <v>39738</v>
      </c>
      <c r="AK4" s="32">
        <f t="shared" ref="AK4:AK34" si="21">DAYS360(AF4,AJ4)</f>
        <v>76</v>
      </c>
      <c r="AL4" s="33" t="s">
        <v>83</v>
      </c>
      <c r="AM4" s="33" t="s">
        <v>84</v>
      </c>
      <c r="AN4" s="33" t="s">
        <v>84</v>
      </c>
      <c r="AO4" s="34" t="s">
        <v>84</v>
      </c>
      <c r="AP4" s="24" t="s">
        <v>84</v>
      </c>
      <c r="AQ4" s="35">
        <v>0</v>
      </c>
      <c r="AR4" s="34">
        <v>39976</v>
      </c>
      <c r="AS4" s="24">
        <f t="shared" ref="AS4:AS34" si="22">DAYS360(AF4,AR4)</f>
        <v>311</v>
      </c>
      <c r="AT4" s="35">
        <v>0</v>
      </c>
      <c r="AU4" s="34" t="s">
        <v>84</v>
      </c>
      <c r="AV4" s="24" t="s">
        <v>84</v>
      </c>
      <c r="AW4" s="35">
        <v>0</v>
      </c>
      <c r="AX4" s="34">
        <v>40128</v>
      </c>
      <c r="AY4" s="24">
        <f t="shared" si="2"/>
        <v>460</v>
      </c>
      <c r="AZ4" s="35">
        <v>0</v>
      </c>
      <c r="BA4" s="34">
        <v>40066</v>
      </c>
      <c r="BB4" s="24">
        <f t="shared" si="3"/>
        <v>399</v>
      </c>
      <c r="BC4" s="34">
        <v>40198</v>
      </c>
      <c r="BD4" s="24">
        <f t="shared" si="4"/>
        <v>529</v>
      </c>
      <c r="BE4" s="34">
        <v>42493</v>
      </c>
      <c r="BF4" s="24">
        <f t="shared" si="5"/>
        <v>2792</v>
      </c>
      <c r="BG4" s="23" t="s">
        <v>91</v>
      </c>
      <c r="BH4" s="23" t="s">
        <v>92</v>
      </c>
      <c r="BI4" s="36">
        <f t="shared" si="6"/>
        <v>889765816</v>
      </c>
      <c r="BJ4" s="37">
        <f t="shared" si="7"/>
        <v>0</v>
      </c>
      <c r="BK4" s="38">
        <f t="shared" si="8"/>
        <v>2585506</v>
      </c>
      <c r="BL4" s="39">
        <f t="shared" ref="BL4:BL35" si="23">AB4/O4</f>
        <v>0</v>
      </c>
      <c r="BM4" s="38">
        <f t="shared" si="9"/>
        <v>0</v>
      </c>
      <c r="BN4" s="40">
        <f t="shared" ref="BN4:BN35" si="24">AC4/P4</f>
        <v>1</v>
      </c>
      <c r="BO4" s="38">
        <f t="shared" si="10"/>
        <v>0</v>
      </c>
      <c r="BP4" s="41">
        <f t="shared" ref="BP4:BP12" si="25">AD4/W4</f>
        <v>1</v>
      </c>
      <c r="BQ4" s="38">
        <f t="shared" si="11"/>
        <v>0</v>
      </c>
      <c r="BR4" s="38">
        <f t="shared" si="12"/>
        <v>0</v>
      </c>
      <c r="BS4" s="38">
        <f t="shared" si="13"/>
        <v>892351322</v>
      </c>
      <c r="BT4" s="40">
        <f t="shared" ref="BT4:BT35" si="26">AB4/BS4</f>
        <v>0</v>
      </c>
      <c r="BU4" s="41">
        <f t="shared" si="14"/>
        <v>0</v>
      </c>
    </row>
    <row r="5" spans="1:76" s="42" customFormat="1" ht="15" customHeight="1" x14ac:dyDescent="0.25">
      <c r="A5" s="23" t="s">
        <v>93</v>
      </c>
      <c r="B5" s="23" t="s">
        <v>94</v>
      </c>
      <c r="C5" s="24">
        <v>48361321</v>
      </c>
      <c r="D5" s="23" t="s">
        <v>89</v>
      </c>
      <c r="E5" s="25">
        <f t="shared" si="15"/>
        <v>717783816</v>
      </c>
      <c r="F5" s="26">
        <v>1</v>
      </c>
      <c r="G5" s="26">
        <v>3</v>
      </c>
      <c r="H5" s="27">
        <v>419228395</v>
      </c>
      <c r="I5" s="26">
        <v>3</v>
      </c>
      <c r="J5" s="25">
        <v>419228395</v>
      </c>
      <c r="K5" s="26">
        <v>267</v>
      </c>
      <c r="L5" s="26">
        <v>421</v>
      </c>
      <c r="M5" s="28">
        <v>354288476</v>
      </c>
      <c r="N5" s="26">
        <v>314</v>
      </c>
      <c r="O5" s="25">
        <v>298555421</v>
      </c>
      <c r="P5" s="29">
        <f t="shared" si="16"/>
        <v>426693995.40999997</v>
      </c>
      <c r="Q5" s="27">
        <v>0</v>
      </c>
      <c r="R5" s="27">
        <v>0</v>
      </c>
      <c r="S5" s="27">
        <v>494006</v>
      </c>
      <c r="T5" s="27">
        <v>10335378</v>
      </c>
      <c r="U5" s="27">
        <v>189282372.41</v>
      </c>
      <c r="V5" s="27">
        <v>226582239</v>
      </c>
      <c r="W5" s="30">
        <v>110567872</v>
      </c>
      <c r="X5" s="27">
        <f t="shared" si="17"/>
        <v>335709529.75999999</v>
      </c>
      <c r="Y5" s="27">
        <f t="shared" si="0"/>
        <v>104087448.76000001</v>
      </c>
      <c r="Z5" s="27">
        <f t="shared" si="18"/>
        <v>231622081</v>
      </c>
      <c r="AA5" s="27">
        <f t="shared" si="19"/>
        <v>104087448.76000001</v>
      </c>
      <c r="AB5" s="27">
        <f t="shared" si="1"/>
        <v>0</v>
      </c>
      <c r="AC5" s="27">
        <v>208402828</v>
      </c>
      <c r="AD5" s="27">
        <v>23219253</v>
      </c>
      <c r="AE5" s="27">
        <v>0</v>
      </c>
      <c r="AF5" s="31">
        <v>39713</v>
      </c>
      <c r="AG5" s="23" t="s">
        <v>82</v>
      </c>
      <c r="AH5" s="31">
        <v>39735</v>
      </c>
      <c r="AI5" s="32">
        <f t="shared" si="20"/>
        <v>22</v>
      </c>
      <c r="AJ5" s="31">
        <v>39792</v>
      </c>
      <c r="AK5" s="32">
        <f t="shared" si="21"/>
        <v>78</v>
      </c>
      <c r="AL5" s="33" t="s">
        <v>83</v>
      </c>
      <c r="AM5" s="33" t="s">
        <v>84</v>
      </c>
      <c r="AN5" s="33" t="s">
        <v>84</v>
      </c>
      <c r="AO5" s="34">
        <v>40086</v>
      </c>
      <c r="AP5" s="24">
        <f t="shared" ref="AP5:AP12" si="27">DAYS360(AF5,AO5)</f>
        <v>368</v>
      </c>
      <c r="AQ5" s="35">
        <v>83908148.760000005</v>
      </c>
      <c r="AR5" s="34">
        <v>40610</v>
      </c>
      <c r="AS5" s="24">
        <f t="shared" si="22"/>
        <v>886</v>
      </c>
      <c r="AT5" s="35">
        <v>20179300</v>
      </c>
      <c r="AU5" s="34" t="s">
        <v>84</v>
      </c>
      <c r="AV5" s="24" t="s">
        <v>84</v>
      </c>
      <c r="AW5" s="35">
        <v>0</v>
      </c>
      <c r="AX5" s="34">
        <v>41430</v>
      </c>
      <c r="AY5" s="24">
        <f t="shared" si="2"/>
        <v>1693</v>
      </c>
      <c r="AZ5" s="35">
        <v>0</v>
      </c>
      <c r="BA5" s="34">
        <v>41393</v>
      </c>
      <c r="BB5" s="24">
        <f t="shared" si="3"/>
        <v>1657</v>
      </c>
      <c r="BC5" s="34">
        <v>41799</v>
      </c>
      <c r="BD5" s="24">
        <f t="shared" si="4"/>
        <v>2057</v>
      </c>
      <c r="BE5" s="34">
        <v>41555</v>
      </c>
      <c r="BF5" s="24">
        <f t="shared" si="5"/>
        <v>1816</v>
      </c>
      <c r="BG5" s="23" t="s">
        <v>95</v>
      </c>
      <c r="BH5" s="23" t="s">
        <v>96</v>
      </c>
      <c r="BI5" s="36">
        <f t="shared" si="6"/>
        <v>315140946.24000001</v>
      </c>
      <c r="BJ5" s="37">
        <f t="shared" si="7"/>
        <v>0.24828339397191834</v>
      </c>
      <c r="BK5" s="38">
        <f t="shared" si="8"/>
        <v>298555421</v>
      </c>
      <c r="BL5" s="39">
        <f t="shared" si="23"/>
        <v>0</v>
      </c>
      <c r="BM5" s="38">
        <f t="shared" si="9"/>
        <v>218291167.40999997</v>
      </c>
      <c r="BN5" s="40">
        <f t="shared" si="24"/>
        <v>0.48841284443140748</v>
      </c>
      <c r="BO5" s="38">
        <f t="shared" si="10"/>
        <v>87348619</v>
      </c>
      <c r="BP5" s="41">
        <f t="shared" si="25"/>
        <v>0.20999999891469379</v>
      </c>
      <c r="BQ5" s="38">
        <f t="shared" si="11"/>
        <v>104087448.76000001</v>
      </c>
      <c r="BR5" s="38">
        <f t="shared" si="12"/>
        <v>0</v>
      </c>
      <c r="BS5" s="38">
        <f t="shared" si="13"/>
        <v>613696367.24000001</v>
      </c>
      <c r="BT5" s="40">
        <f t="shared" si="26"/>
        <v>0</v>
      </c>
      <c r="BU5" s="41">
        <f t="shared" si="14"/>
        <v>0.24828339397191834</v>
      </c>
    </row>
    <row r="6" spans="1:76" s="42" customFormat="1" ht="15" customHeight="1" x14ac:dyDescent="0.25">
      <c r="A6" s="23" t="s">
        <v>97</v>
      </c>
      <c r="B6" s="23" t="s">
        <v>98</v>
      </c>
      <c r="C6" s="24">
        <v>44569955</v>
      </c>
      <c r="D6" s="23" t="s">
        <v>99</v>
      </c>
      <c r="E6" s="25">
        <f t="shared" si="15"/>
        <v>342345455</v>
      </c>
      <c r="F6" s="26">
        <v>2</v>
      </c>
      <c r="G6" s="26">
        <v>39</v>
      </c>
      <c r="H6" s="27">
        <v>212038683</v>
      </c>
      <c r="I6" s="26">
        <v>39</v>
      </c>
      <c r="J6" s="25">
        <v>212038683</v>
      </c>
      <c r="K6" s="26">
        <v>29</v>
      </c>
      <c r="L6" s="26">
        <v>124</v>
      </c>
      <c r="M6" s="28">
        <v>347370873</v>
      </c>
      <c r="N6" s="26">
        <v>119</v>
      </c>
      <c r="O6" s="25">
        <v>130306772</v>
      </c>
      <c r="P6" s="29">
        <f t="shared" si="16"/>
        <v>34631031</v>
      </c>
      <c r="Q6" s="27">
        <v>0</v>
      </c>
      <c r="R6" s="27">
        <v>0</v>
      </c>
      <c r="S6" s="27">
        <v>35000</v>
      </c>
      <c r="T6" s="27">
        <v>1867213</v>
      </c>
      <c r="U6" s="27">
        <v>23977138</v>
      </c>
      <c r="V6" s="27">
        <v>8751680</v>
      </c>
      <c r="W6" s="30">
        <v>19530232</v>
      </c>
      <c r="X6" s="27">
        <f t="shared" si="17"/>
        <v>77814948</v>
      </c>
      <c r="Y6" s="27">
        <f t="shared" si="0"/>
        <v>38084630</v>
      </c>
      <c r="Z6" s="27">
        <f t="shared" si="18"/>
        <v>39730318</v>
      </c>
      <c r="AA6" s="27">
        <f t="shared" si="19"/>
        <v>38084630</v>
      </c>
      <c r="AB6" s="27">
        <f t="shared" si="1"/>
        <v>0</v>
      </c>
      <c r="AC6" s="27">
        <v>34521031</v>
      </c>
      <c r="AD6" s="27">
        <v>5209287</v>
      </c>
      <c r="AE6" s="27">
        <v>0</v>
      </c>
      <c r="AF6" s="31">
        <v>39521</v>
      </c>
      <c r="AG6" s="23" t="s">
        <v>82</v>
      </c>
      <c r="AH6" s="31">
        <v>39545</v>
      </c>
      <c r="AI6" s="32">
        <f t="shared" si="20"/>
        <v>23</v>
      </c>
      <c r="AJ6" s="31">
        <v>39591</v>
      </c>
      <c r="AK6" s="32">
        <f t="shared" si="21"/>
        <v>69</v>
      </c>
      <c r="AL6" s="33" t="s">
        <v>83</v>
      </c>
      <c r="AM6" s="33" t="s">
        <v>84</v>
      </c>
      <c r="AN6" s="33" t="s">
        <v>84</v>
      </c>
      <c r="AO6" s="34">
        <v>41483</v>
      </c>
      <c r="AP6" s="24">
        <f t="shared" si="27"/>
        <v>1934</v>
      </c>
      <c r="AQ6" s="35">
        <v>36838469</v>
      </c>
      <c r="AR6" s="34">
        <v>41538</v>
      </c>
      <c r="AS6" s="24">
        <f>DAYS360(AF6,AR6)</f>
        <v>1987</v>
      </c>
      <c r="AT6" s="35">
        <v>1246161</v>
      </c>
      <c r="AU6" s="34" t="s">
        <v>84</v>
      </c>
      <c r="AV6" s="24" t="s">
        <v>84</v>
      </c>
      <c r="AW6" s="35">
        <v>0</v>
      </c>
      <c r="AX6" s="34">
        <v>41747</v>
      </c>
      <c r="AY6" s="24">
        <f t="shared" si="2"/>
        <v>2194</v>
      </c>
      <c r="AZ6" s="35">
        <v>0</v>
      </c>
      <c r="BA6" s="34">
        <v>41677</v>
      </c>
      <c r="BB6" s="24">
        <f t="shared" si="3"/>
        <v>2123</v>
      </c>
      <c r="BC6" s="34">
        <v>41799</v>
      </c>
      <c r="BD6" s="24">
        <f t="shared" si="4"/>
        <v>2245</v>
      </c>
      <c r="BE6" s="34">
        <v>42462</v>
      </c>
      <c r="BF6" s="24">
        <f t="shared" si="5"/>
        <v>2898</v>
      </c>
      <c r="BG6" s="23" t="s">
        <v>91</v>
      </c>
      <c r="BH6" s="43" t="s">
        <v>100</v>
      </c>
      <c r="BI6" s="36">
        <f t="shared" si="6"/>
        <v>173954053</v>
      </c>
      <c r="BJ6" s="37">
        <f t="shared" si="7"/>
        <v>0.17961170792595424</v>
      </c>
      <c r="BK6" s="38">
        <f t="shared" si="8"/>
        <v>130306772</v>
      </c>
      <c r="BL6" s="39">
        <f t="shared" si="23"/>
        <v>0</v>
      </c>
      <c r="BM6" s="38">
        <f t="shared" si="9"/>
        <v>110000</v>
      </c>
      <c r="BN6" s="40">
        <f t="shared" si="24"/>
        <v>0.99682365795000438</v>
      </c>
      <c r="BO6" s="38">
        <f t="shared" si="10"/>
        <v>14320945</v>
      </c>
      <c r="BP6" s="41">
        <f t="shared" si="25"/>
        <v>0.26672939676292634</v>
      </c>
      <c r="BQ6" s="38">
        <f t="shared" si="11"/>
        <v>38084630</v>
      </c>
      <c r="BR6" s="38">
        <f t="shared" si="12"/>
        <v>0</v>
      </c>
      <c r="BS6" s="38">
        <f t="shared" si="13"/>
        <v>304260825</v>
      </c>
      <c r="BT6" s="40">
        <f t="shared" si="26"/>
        <v>0</v>
      </c>
      <c r="BU6" s="41">
        <f t="shared" si="14"/>
        <v>0.17961170792595424</v>
      </c>
    </row>
    <row r="7" spans="1:76" s="42" customFormat="1" ht="15" customHeight="1" x14ac:dyDescent="0.25">
      <c r="A7" s="23" t="s">
        <v>101</v>
      </c>
      <c r="B7" s="23" t="s">
        <v>102</v>
      </c>
      <c r="C7" s="24">
        <v>26154889</v>
      </c>
      <c r="D7" s="23" t="s">
        <v>103</v>
      </c>
      <c r="E7" s="25">
        <f t="shared" si="15"/>
        <v>417608839</v>
      </c>
      <c r="F7" s="26">
        <v>3</v>
      </c>
      <c r="G7" s="26">
        <v>5</v>
      </c>
      <c r="H7" s="27">
        <v>304923520</v>
      </c>
      <c r="I7" s="26">
        <v>5</v>
      </c>
      <c r="J7" s="25">
        <v>304923520</v>
      </c>
      <c r="K7" s="26">
        <v>109</v>
      </c>
      <c r="L7" s="26">
        <v>229</v>
      </c>
      <c r="M7" s="28">
        <v>121159251</v>
      </c>
      <c r="N7" s="26">
        <v>227</v>
      </c>
      <c r="O7" s="25">
        <v>112685319</v>
      </c>
      <c r="P7" s="29">
        <f t="shared" si="16"/>
        <v>379196828.35000002</v>
      </c>
      <c r="Q7" s="27">
        <v>0</v>
      </c>
      <c r="R7" s="27">
        <v>0</v>
      </c>
      <c r="S7" s="27">
        <v>0</v>
      </c>
      <c r="T7" s="27">
        <v>8751987</v>
      </c>
      <c r="U7" s="38">
        <v>980053</v>
      </c>
      <c r="V7" s="27">
        <v>369464788.35000002</v>
      </c>
      <c r="W7" s="30">
        <v>14189743</v>
      </c>
      <c r="X7" s="27">
        <f t="shared" si="17"/>
        <v>515882272.86000001</v>
      </c>
      <c r="Y7" s="27">
        <f t="shared" si="0"/>
        <v>122495701.51000001</v>
      </c>
      <c r="Z7" s="27">
        <f t="shared" si="18"/>
        <v>393386571.35000002</v>
      </c>
      <c r="AA7" s="27">
        <f t="shared" si="19"/>
        <v>83043755</v>
      </c>
      <c r="AB7" s="27">
        <f t="shared" si="1"/>
        <v>39451946.509999998</v>
      </c>
      <c r="AC7" s="27">
        <v>379196828.35000002</v>
      </c>
      <c r="AD7" s="27">
        <v>14189743</v>
      </c>
      <c r="AE7" s="27">
        <v>0</v>
      </c>
      <c r="AF7" s="31">
        <v>39869</v>
      </c>
      <c r="AG7" s="23" t="s">
        <v>90</v>
      </c>
      <c r="AH7" s="31">
        <v>39876</v>
      </c>
      <c r="AI7" s="32">
        <f t="shared" si="20"/>
        <v>9</v>
      </c>
      <c r="AJ7" s="31">
        <v>39951</v>
      </c>
      <c r="AK7" s="32">
        <f t="shared" si="21"/>
        <v>83</v>
      </c>
      <c r="AL7" s="33" t="s">
        <v>83</v>
      </c>
      <c r="AM7" s="33" t="s">
        <v>84</v>
      </c>
      <c r="AN7" s="33" t="s">
        <v>84</v>
      </c>
      <c r="AO7" s="34">
        <v>40297</v>
      </c>
      <c r="AP7" s="24">
        <f t="shared" si="27"/>
        <v>424</v>
      </c>
      <c r="AQ7" s="35">
        <v>74098958</v>
      </c>
      <c r="AR7" s="34">
        <v>40731</v>
      </c>
      <c r="AS7" s="24">
        <f t="shared" si="22"/>
        <v>852</v>
      </c>
      <c r="AT7" s="35">
        <v>8944797</v>
      </c>
      <c r="AU7" s="34">
        <v>40621</v>
      </c>
      <c r="AV7" s="24">
        <f t="shared" ref="AV7:AV22" si="28">DAYS360(AF7,AU7)</f>
        <v>744</v>
      </c>
      <c r="AW7" s="35">
        <v>31580530</v>
      </c>
      <c r="AX7" s="34">
        <v>41102</v>
      </c>
      <c r="AY7" s="24">
        <f t="shared" si="2"/>
        <v>1217</v>
      </c>
      <c r="AZ7" s="35">
        <v>7871416.5099999998</v>
      </c>
      <c r="BA7" s="34">
        <v>40731</v>
      </c>
      <c r="BB7" s="24">
        <f t="shared" si="3"/>
        <v>852</v>
      </c>
      <c r="BC7" s="34">
        <v>41284</v>
      </c>
      <c r="BD7" s="24">
        <f t="shared" si="4"/>
        <v>1395</v>
      </c>
      <c r="BE7" s="34">
        <v>41404</v>
      </c>
      <c r="BF7" s="24">
        <f t="shared" si="5"/>
        <v>1515</v>
      </c>
      <c r="BG7" s="23" t="s">
        <v>85</v>
      </c>
      <c r="BH7" s="23" t="s">
        <v>86</v>
      </c>
      <c r="BI7" s="36">
        <f t="shared" si="6"/>
        <v>221879765</v>
      </c>
      <c r="BJ7" s="37">
        <f t="shared" si="7"/>
        <v>0.27234289765512348</v>
      </c>
      <c r="BK7" s="38">
        <f t="shared" si="8"/>
        <v>73233372.49000001</v>
      </c>
      <c r="BL7" s="39">
        <f t="shared" si="23"/>
        <v>0.35010724431636031</v>
      </c>
      <c r="BM7" s="38">
        <f t="shared" si="9"/>
        <v>0</v>
      </c>
      <c r="BN7" s="40">
        <f t="shared" si="24"/>
        <v>1</v>
      </c>
      <c r="BO7" s="38">
        <f t="shared" si="10"/>
        <v>0</v>
      </c>
      <c r="BP7" s="41">
        <f t="shared" si="25"/>
        <v>1</v>
      </c>
      <c r="BQ7" s="38">
        <f t="shared" si="11"/>
        <v>109207837.98132919</v>
      </c>
      <c r="BR7" s="38">
        <f t="shared" si="12"/>
        <v>26164082.981329188</v>
      </c>
      <c r="BS7" s="38">
        <f t="shared" si="13"/>
        <v>334565084</v>
      </c>
      <c r="BT7" s="40">
        <f t="shared" si="26"/>
        <v>0.1179200950628787</v>
      </c>
      <c r="BU7" s="41">
        <f t="shared" si="14"/>
        <v>0.35814829233681017</v>
      </c>
    </row>
    <row r="8" spans="1:76" s="42" customFormat="1" ht="15" customHeight="1" x14ac:dyDescent="0.25">
      <c r="A8" s="44" t="s">
        <v>104</v>
      </c>
      <c r="B8" s="44" t="s">
        <v>105</v>
      </c>
      <c r="C8" s="45">
        <v>64610578</v>
      </c>
      <c r="D8" s="44" t="s">
        <v>81</v>
      </c>
      <c r="E8" s="25">
        <f t="shared" si="15"/>
        <v>394453533</v>
      </c>
      <c r="F8" s="44">
        <v>2</v>
      </c>
      <c r="G8" s="44">
        <v>5</v>
      </c>
      <c r="H8" s="46">
        <v>24229683</v>
      </c>
      <c r="I8" s="44">
        <v>5</v>
      </c>
      <c r="J8" s="47">
        <v>24229683</v>
      </c>
      <c r="K8" s="44">
        <v>97</v>
      </c>
      <c r="L8" s="44">
        <v>404</v>
      </c>
      <c r="M8" s="48">
        <v>370223850</v>
      </c>
      <c r="N8" s="44">
        <v>404</v>
      </c>
      <c r="O8" s="47">
        <v>370223850</v>
      </c>
      <c r="P8" s="29">
        <f t="shared" si="16"/>
        <v>2514508</v>
      </c>
      <c r="Q8" s="49">
        <v>0</v>
      </c>
      <c r="R8" s="49">
        <v>0</v>
      </c>
      <c r="S8" s="49">
        <v>152918</v>
      </c>
      <c r="T8" s="49">
        <v>1193549</v>
      </c>
      <c r="U8" s="49">
        <v>0</v>
      </c>
      <c r="V8" s="49">
        <v>1168041</v>
      </c>
      <c r="W8" s="29">
        <v>6660358</v>
      </c>
      <c r="X8" s="27">
        <f t="shared" si="17"/>
        <v>17836390</v>
      </c>
      <c r="Y8" s="27">
        <f t="shared" si="0"/>
        <v>12030514</v>
      </c>
      <c r="Z8" s="27">
        <f t="shared" si="18"/>
        <v>5805876</v>
      </c>
      <c r="AA8" s="27">
        <f t="shared" si="19"/>
        <v>12030514</v>
      </c>
      <c r="AB8" s="27">
        <f t="shared" si="1"/>
        <v>0</v>
      </c>
      <c r="AC8" s="49">
        <v>2514508</v>
      </c>
      <c r="AD8" s="49">
        <v>3291368</v>
      </c>
      <c r="AE8" s="49">
        <v>0</v>
      </c>
      <c r="AF8" s="50">
        <v>40212</v>
      </c>
      <c r="AG8" s="44" t="s">
        <v>90</v>
      </c>
      <c r="AH8" s="50">
        <v>40247</v>
      </c>
      <c r="AI8" s="32">
        <f t="shared" si="20"/>
        <v>37</v>
      </c>
      <c r="AJ8" s="50">
        <v>40302</v>
      </c>
      <c r="AK8" s="32">
        <f t="shared" si="21"/>
        <v>91</v>
      </c>
      <c r="AL8" s="51" t="s">
        <v>83</v>
      </c>
      <c r="AM8" s="52" t="s">
        <v>84</v>
      </c>
      <c r="AN8" s="52" t="s">
        <v>84</v>
      </c>
      <c r="AO8" s="53" t="s">
        <v>84</v>
      </c>
      <c r="AP8" s="24" t="s">
        <v>84</v>
      </c>
      <c r="AQ8" s="54">
        <v>0</v>
      </c>
      <c r="AR8" s="55">
        <v>40877</v>
      </c>
      <c r="AS8" s="24">
        <f t="shared" si="22"/>
        <v>657</v>
      </c>
      <c r="AT8" s="54">
        <v>12030514</v>
      </c>
      <c r="AU8" s="53" t="s">
        <v>84</v>
      </c>
      <c r="AV8" s="24" t="s">
        <v>84</v>
      </c>
      <c r="AW8" s="54">
        <v>0</v>
      </c>
      <c r="AX8" s="55">
        <v>40951</v>
      </c>
      <c r="AY8" s="24">
        <f t="shared" si="2"/>
        <v>729</v>
      </c>
      <c r="AZ8" s="54">
        <v>0</v>
      </c>
      <c r="BA8" s="55">
        <v>40850</v>
      </c>
      <c r="BB8" s="24">
        <f t="shared" si="3"/>
        <v>630</v>
      </c>
      <c r="BC8" s="55">
        <v>41022</v>
      </c>
      <c r="BD8" s="24">
        <f t="shared" si="4"/>
        <v>800</v>
      </c>
      <c r="BE8" s="55">
        <v>41213</v>
      </c>
      <c r="BF8" s="24">
        <f t="shared" si="5"/>
        <v>988</v>
      </c>
      <c r="BG8" s="44" t="s">
        <v>91</v>
      </c>
      <c r="BH8" s="56" t="s">
        <v>92</v>
      </c>
      <c r="BI8" s="36">
        <f t="shared" si="6"/>
        <v>12199169</v>
      </c>
      <c r="BJ8" s="37">
        <f t="shared" si="7"/>
        <v>0.49651966144171178</v>
      </c>
      <c r="BK8" s="38">
        <f t="shared" si="8"/>
        <v>370223850</v>
      </c>
      <c r="BL8" s="39">
        <f t="shared" si="23"/>
        <v>0</v>
      </c>
      <c r="BM8" s="38">
        <f t="shared" si="9"/>
        <v>0</v>
      </c>
      <c r="BN8" s="40">
        <f t="shared" si="24"/>
        <v>1</v>
      </c>
      <c r="BO8" s="38">
        <f t="shared" si="10"/>
        <v>3368990</v>
      </c>
      <c r="BP8" s="41">
        <f t="shared" si="25"/>
        <v>0.49417283575447446</v>
      </c>
      <c r="BQ8" s="38">
        <f t="shared" si="11"/>
        <v>12030514</v>
      </c>
      <c r="BR8" s="38">
        <f t="shared" si="12"/>
        <v>0</v>
      </c>
      <c r="BS8" s="38">
        <f t="shared" si="13"/>
        <v>382423019</v>
      </c>
      <c r="BT8" s="40">
        <f t="shared" si="26"/>
        <v>0</v>
      </c>
      <c r="BU8" s="41">
        <f t="shared" si="14"/>
        <v>0.49651966144171178</v>
      </c>
    </row>
    <row r="9" spans="1:76" s="42" customFormat="1" ht="15" customHeight="1" x14ac:dyDescent="0.25">
      <c r="A9" s="23" t="s">
        <v>106</v>
      </c>
      <c r="B9" s="23" t="s">
        <v>107</v>
      </c>
      <c r="C9" s="24">
        <v>25263447</v>
      </c>
      <c r="D9" s="23" t="s">
        <v>108</v>
      </c>
      <c r="E9" s="25">
        <f t="shared" si="15"/>
        <v>330720868</v>
      </c>
      <c r="F9" s="26">
        <v>2</v>
      </c>
      <c r="G9" s="26">
        <v>3</v>
      </c>
      <c r="H9" s="27">
        <v>50883204</v>
      </c>
      <c r="I9" s="26">
        <v>3</v>
      </c>
      <c r="J9" s="25">
        <v>50883204</v>
      </c>
      <c r="K9" s="26">
        <v>20</v>
      </c>
      <c r="L9" s="26">
        <v>20</v>
      </c>
      <c r="M9" s="28">
        <v>279837664</v>
      </c>
      <c r="N9" s="26">
        <v>20</v>
      </c>
      <c r="O9" s="25">
        <v>279837664</v>
      </c>
      <c r="P9" s="29">
        <f t="shared" si="16"/>
        <v>577272</v>
      </c>
      <c r="Q9" s="27">
        <v>0</v>
      </c>
      <c r="R9" s="27">
        <v>0</v>
      </c>
      <c r="S9" s="27">
        <v>67244</v>
      </c>
      <c r="T9" s="27">
        <v>510028</v>
      </c>
      <c r="U9" s="27">
        <v>0</v>
      </c>
      <c r="V9" s="27">
        <v>0</v>
      </c>
      <c r="W9" s="30">
        <v>52507</v>
      </c>
      <c r="X9" s="27">
        <f t="shared" si="17"/>
        <v>6035111.0800000001</v>
      </c>
      <c r="Y9" s="27">
        <f t="shared" si="0"/>
        <v>5405332.0800000001</v>
      </c>
      <c r="Z9" s="27">
        <f t="shared" si="18"/>
        <v>629779</v>
      </c>
      <c r="AA9" s="27">
        <f t="shared" si="19"/>
        <v>3555441</v>
      </c>
      <c r="AB9" s="27">
        <f t="shared" si="1"/>
        <v>1849891.08</v>
      </c>
      <c r="AC9" s="27">
        <v>577272</v>
      </c>
      <c r="AD9" s="27">
        <v>52507</v>
      </c>
      <c r="AE9" s="27">
        <v>0</v>
      </c>
      <c r="AF9" s="31">
        <v>39983</v>
      </c>
      <c r="AG9" s="23" t="s">
        <v>90</v>
      </c>
      <c r="AH9" s="31">
        <v>40057</v>
      </c>
      <c r="AI9" s="32">
        <f t="shared" si="20"/>
        <v>72</v>
      </c>
      <c r="AJ9" s="31">
        <v>40057</v>
      </c>
      <c r="AK9" s="32">
        <f t="shared" si="21"/>
        <v>72</v>
      </c>
      <c r="AL9" s="33" t="s">
        <v>83</v>
      </c>
      <c r="AM9" s="33" t="s">
        <v>84</v>
      </c>
      <c r="AN9" s="33" t="s">
        <v>84</v>
      </c>
      <c r="AO9" s="34" t="s">
        <v>84</v>
      </c>
      <c r="AP9" s="24" t="s">
        <v>84</v>
      </c>
      <c r="AQ9" s="35">
        <v>0</v>
      </c>
      <c r="AR9" s="34">
        <v>41621</v>
      </c>
      <c r="AS9" s="24">
        <f t="shared" si="22"/>
        <v>1614</v>
      </c>
      <c r="AT9" s="35">
        <v>3555441</v>
      </c>
      <c r="AU9" s="34" t="s">
        <v>84</v>
      </c>
      <c r="AV9" s="24" t="s">
        <v>84</v>
      </c>
      <c r="AW9" s="35">
        <v>0</v>
      </c>
      <c r="AX9" s="34">
        <v>41621</v>
      </c>
      <c r="AY9" s="24">
        <f t="shared" si="2"/>
        <v>1614</v>
      </c>
      <c r="AZ9" s="35">
        <v>1849891.08</v>
      </c>
      <c r="BA9" s="34">
        <v>41493</v>
      </c>
      <c r="BB9" s="24">
        <f t="shared" si="3"/>
        <v>1488</v>
      </c>
      <c r="BC9" s="34">
        <v>41688</v>
      </c>
      <c r="BD9" s="24">
        <f t="shared" si="4"/>
        <v>1679</v>
      </c>
      <c r="BE9" s="34">
        <v>41899</v>
      </c>
      <c r="BF9" s="24">
        <f t="shared" si="5"/>
        <v>1888</v>
      </c>
      <c r="BG9" s="23" t="s">
        <v>85</v>
      </c>
      <c r="BH9" s="23" t="s">
        <v>109</v>
      </c>
      <c r="BI9" s="36">
        <f t="shared" si="6"/>
        <v>47327763</v>
      </c>
      <c r="BJ9" s="37">
        <f t="shared" si="7"/>
        <v>6.9874550352607506E-2</v>
      </c>
      <c r="BK9" s="38">
        <f t="shared" si="8"/>
        <v>277987772.92000002</v>
      </c>
      <c r="BL9" s="39">
        <f t="shared" si="23"/>
        <v>6.6105864863137227E-3</v>
      </c>
      <c r="BM9" s="38">
        <f t="shared" si="9"/>
        <v>0</v>
      </c>
      <c r="BN9" s="40">
        <f t="shared" si="24"/>
        <v>1</v>
      </c>
      <c r="BO9" s="38">
        <f t="shared" si="10"/>
        <v>0</v>
      </c>
      <c r="BP9" s="41">
        <f t="shared" si="25"/>
        <v>1</v>
      </c>
      <c r="BQ9" s="38">
        <f t="shared" si="11"/>
        <v>3823046.313351322</v>
      </c>
      <c r="BR9" s="38">
        <f t="shared" si="12"/>
        <v>267605.31335132191</v>
      </c>
      <c r="BS9" s="38">
        <f t="shared" si="13"/>
        <v>327165427</v>
      </c>
      <c r="BT9" s="40">
        <f t="shared" si="26"/>
        <v>5.6542987960644144E-3</v>
      </c>
      <c r="BU9" s="41">
        <f t="shared" si="14"/>
        <v>7.5133757562737644E-2</v>
      </c>
    </row>
    <row r="10" spans="1:76" s="42" customFormat="1" ht="15" customHeight="1" x14ac:dyDescent="0.25">
      <c r="A10" s="23" t="s">
        <v>110</v>
      </c>
      <c r="B10" s="23" t="s">
        <v>111</v>
      </c>
      <c r="C10" s="24">
        <v>25585673</v>
      </c>
      <c r="D10" s="23" t="s">
        <v>108</v>
      </c>
      <c r="E10" s="25">
        <f t="shared" si="15"/>
        <v>300120434.19999999</v>
      </c>
      <c r="F10" s="23">
        <v>3</v>
      </c>
      <c r="G10" s="23">
        <v>3</v>
      </c>
      <c r="H10" s="27">
        <v>115170528.8</v>
      </c>
      <c r="I10" s="23">
        <v>3</v>
      </c>
      <c r="J10" s="25">
        <v>115170528</v>
      </c>
      <c r="K10" s="23">
        <v>180</v>
      </c>
      <c r="L10" s="23">
        <v>186</v>
      </c>
      <c r="M10" s="28">
        <v>184949906.19999999</v>
      </c>
      <c r="N10" s="23">
        <v>186</v>
      </c>
      <c r="O10" s="25">
        <v>184949906.19999999</v>
      </c>
      <c r="P10" s="29">
        <f t="shared" si="16"/>
        <v>7930821.3700000001</v>
      </c>
      <c r="Q10" s="27">
        <v>0</v>
      </c>
      <c r="R10" s="27">
        <v>0</v>
      </c>
      <c r="S10" s="27">
        <v>0</v>
      </c>
      <c r="T10" s="27">
        <v>1150220</v>
      </c>
      <c r="U10" s="27">
        <v>4086770.17</v>
      </c>
      <c r="V10" s="27">
        <v>2693831.2</v>
      </c>
      <c r="W10" s="30">
        <v>3837721</v>
      </c>
      <c r="X10" s="27">
        <f t="shared" si="17"/>
        <v>15056442.370000001</v>
      </c>
      <c r="Y10" s="27">
        <f t="shared" si="0"/>
        <v>3287900</v>
      </c>
      <c r="Z10" s="27">
        <f t="shared" si="18"/>
        <v>11768542.370000001</v>
      </c>
      <c r="AA10" s="27">
        <f t="shared" si="19"/>
        <v>3287900</v>
      </c>
      <c r="AB10" s="27">
        <f t="shared" si="1"/>
        <v>0</v>
      </c>
      <c r="AC10" s="27">
        <v>7930821.3700000001</v>
      </c>
      <c r="AD10" s="27">
        <v>3837721</v>
      </c>
      <c r="AE10" s="49">
        <v>0</v>
      </c>
      <c r="AF10" s="31">
        <v>39846</v>
      </c>
      <c r="AG10" s="23" t="s">
        <v>90</v>
      </c>
      <c r="AH10" s="31">
        <v>39902</v>
      </c>
      <c r="AI10" s="32">
        <f t="shared" si="20"/>
        <v>58</v>
      </c>
      <c r="AJ10" s="31">
        <v>39902</v>
      </c>
      <c r="AK10" s="32">
        <f t="shared" si="21"/>
        <v>58</v>
      </c>
      <c r="AL10" s="33" t="s">
        <v>83</v>
      </c>
      <c r="AM10" s="33" t="s">
        <v>84</v>
      </c>
      <c r="AN10" s="33" t="s">
        <v>84</v>
      </c>
      <c r="AO10" s="34" t="s">
        <v>84</v>
      </c>
      <c r="AP10" s="24" t="s">
        <v>84</v>
      </c>
      <c r="AQ10" s="35">
        <v>0</v>
      </c>
      <c r="AR10" s="34">
        <v>40464</v>
      </c>
      <c r="AS10" s="24">
        <f t="shared" si="22"/>
        <v>611</v>
      </c>
      <c r="AT10" s="35">
        <v>3287900</v>
      </c>
      <c r="AU10" s="34" t="s">
        <v>84</v>
      </c>
      <c r="AV10" s="24" t="s">
        <v>84</v>
      </c>
      <c r="AW10" s="35">
        <v>0</v>
      </c>
      <c r="AX10" s="34">
        <v>41551</v>
      </c>
      <c r="AY10" s="24">
        <f t="shared" si="2"/>
        <v>1682</v>
      </c>
      <c r="AZ10" s="35">
        <v>0</v>
      </c>
      <c r="BA10" s="34">
        <v>41151</v>
      </c>
      <c r="BB10" s="24">
        <f t="shared" si="3"/>
        <v>1288</v>
      </c>
      <c r="BC10" s="34">
        <v>41551</v>
      </c>
      <c r="BD10" s="24">
        <f t="shared" si="4"/>
        <v>1682</v>
      </c>
      <c r="BE10" s="34">
        <v>42766</v>
      </c>
      <c r="BF10" s="24">
        <f t="shared" si="5"/>
        <v>2879</v>
      </c>
      <c r="BG10" s="31" t="s">
        <v>91</v>
      </c>
      <c r="BH10" s="23"/>
      <c r="BI10" s="36">
        <f t="shared" si="6"/>
        <v>111882628</v>
      </c>
      <c r="BJ10" s="37">
        <f t="shared" si="7"/>
        <v>2.8548102167248898E-2</v>
      </c>
      <c r="BK10" s="38">
        <f t="shared" si="8"/>
        <v>184949906.19999999</v>
      </c>
      <c r="BL10" s="39">
        <f t="shared" si="23"/>
        <v>0</v>
      </c>
      <c r="BM10" s="38">
        <f t="shared" si="9"/>
        <v>0</v>
      </c>
      <c r="BN10" s="40">
        <f t="shared" si="24"/>
        <v>1</v>
      </c>
      <c r="BO10" s="38">
        <f t="shared" si="10"/>
        <v>0</v>
      </c>
      <c r="BP10" s="41">
        <f t="shared" si="25"/>
        <v>1</v>
      </c>
      <c r="BQ10" s="38">
        <f t="shared" si="11"/>
        <v>3287900</v>
      </c>
      <c r="BR10" s="38">
        <f t="shared" si="12"/>
        <v>0</v>
      </c>
      <c r="BS10" s="38">
        <f t="shared" si="13"/>
        <v>296832534.19999999</v>
      </c>
      <c r="BT10" s="40">
        <f t="shared" si="26"/>
        <v>0</v>
      </c>
      <c r="BU10" s="41">
        <f t="shared" si="14"/>
        <v>2.8548102167248898E-2</v>
      </c>
    </row>
    <row r="11" spans="1:76" s="69" customFormat="1" ht="15" customHeight="1" x14ac:dyDescent="0.25">
      <c r="A11" s="57" t="s">
        <v>112</v>
      </c>
      <c r="B11" s="57" t="s">
        <v>113</v>
      </c>
      <c r="C11" s="32">
        <v>25459201</v>
      </c>
      <c r="D11" s="57" t="s">
        <v>81</v>
      </c>
      <c r="E11" s="58">
        <f t="shared" si="15"/>
        <v>136234009.98000002</v>
      </c>
      <c r="F11" s="57">
        <v>3</v>
      </c>
      <c r="G11" s="57">
        <v>3</v>
      </c>
      <c r="H11" s="59">
        <v>46771611</v>
      </c>
      <c r="I11" s="57">
        <v>3</v>
      </c>
      <c r="J11" s="58">
        <v>41427137</v>
      </c>
      <c r="K11" s="57">
        <v>76</v>
      </c>
      <c r="L11" s="57">
        <v>70</v>
      </c>
      <c r="M11" s="60">
        <v>149042290</v>
      </c>
      <c r="N11" s="57">
        <v>73</v>
      </c>
      <c r="O11" s="58">
        <v>94806872.980000004</v>
      </c>
      <c r="P11" s="61">
        <f t="shared" si="16"/>
        <v>4141393.65</v>
      </c>
      <c r="Q11" s="59">
        <v>5643</v>
      </c>
      <c r="R11" s="59">
        <v>121000</v>
      </c>
      <c r="S11" s="59">
        <v>47311.1</v>
      </c>
      <c r="T11" s="59">
        <v>337728.8</v>
      </c>
      <c r="U11" s="59">
        <v>1806179.75</v>
      </c>
      <c r="V11" s="59">
        <v>1823531</v>
      </c>
      <c r="W11" s="62">
        <v>12337295</v>
      </c>
      <c r="X11" s="59">
        <f t="shared" si="17"/>
        <v>9171315.0899999999</v>
      </c>
      <c r="Y11" s="59">
        <f t="shared" si="0"/>
        <v>3536124.76</v>
      </c>
      <c r="Z11" s="59">
        <f t="shared" si="18"/>
        <v>5635190.3300000001</v>
      </c>
      <c r="AA11" s="27">
        <f t="shared" si="19"/>
        <v>3536124.76</v>
      </c>
      <c r="AB11" s="27">
        <f t="shared" si="1"/>
        <v>0</v>
      </c>
      <c r="AC11" s="59">
        <v>4141393.65</v>
      </c>
      <c r="AD11" s="59">
        <v>1493796.68</v>
      </c>
      <c r="AE11" s="63">
        <v>0</v>
      </c>
      <c r="AF11" s="64">
        <v>39468</v>
      </c>
      <c r="AG11" s="57" t="s">
        <v>90</v>
      </c>
      <c r="AH11" s="64">
        <v>39587</v>
      </c>
      <c r="AI11" s="32">
        <f t="shared" si="20"/>
        <v>118</v>
      </c>
      <c r="AJ11" s="64">
        <v>39631</v>
      </c>
      <c r="AK11" s="32">
        <f t="shared" si="21"/>
        <v>161</v>
      </c>
      <c r="AL11" s="65" t="s">
        <v>83</v>
      </c>
      <c r="AM11" s="65" t="s">
        <v>84</v>
      </c>
      <c r="AN11" s="65" t="s">
        <v>84</v>
      </c>
      <c r="AO11" s="66">
        <v>40061</v>
      </c>
      <c r="AP11" s="24">
        <v>584</v>
      </c>
      <c r="AQ11" s="67">
        <v>3220858.76</v>
      </c>
      <c r="AR11" s="66">
        <v>42675</v>
      </c>
      <c r="AS11" s="32">
        <f t="shared" si="22"/>
        <v>3160</v>
      </c>
      <c r="AT11" s="67">
        <v>315266</v>
      </c>
      <c r="AU11" s="66" t="s">
        <v>84</v>
      </c>
      <c r="AV11" s="32" t="s">
        <v>84</v>
      </c>
      <c r="AW11" s="67">
        <v>0</v>
      </c>
      <c r="AX11" s="66">
        <v>42142</v>
      </c>
      <c r="AY11" s="32">
        <f t="shared" si="2"/>
        <v>2637</v>
      </c>
      <c r="AZ11" s="67">
        <v>0</v>
      </c>
      <c r="BA11" s="66">
        <v>42142</v>
      </c>
      <c r="BB11" s="32">
        <f t="shared" si="3"/>
        <v>2637</v>
      </c>
      <c r="BC11" s="66" t="s">
        <v>84</v>
      </c>
      <c r="BD11" s="24" t="s">
        <v>84</v>
      </c>
      <c r="BE11" s="66" t="s">
        <v>84</v>
      </c>
      <c r="BF11" s="32" t="s">
        <v>84</v>
      </c>
      <c r="BG11" s="68" t="s">
        <v>91</v>
      </c>
      <c r="BH11" s="57" t="s">
        <v>114</v>
      </c>
      <c r="BI11" s="36">
        <f t="shared" si="6"/>
        <v>37891012.240000002</v>
      </c>
      <c r="BJ11" s="37">
        <f t="shared" si="7"/>
        <v>8.5357691022674334E-2</v>
      </c>
      <c r="BK11" s="38">
        <f t="shared" si="8"/>
        <v>94806872.980000004</v>
      </c>
      <c r="BL11" s="39">
        <f t="shared" si="23"/>
        <v>0</v>
      </c>
      <c r="BM11" s="38">
        <f t="shared" si="9"/>
        <v>0</v>
      </c>
      <c r="BN11" s="40">
        <f t="shared" si="24"/>
        <v>1</v>
      </c>
      <c r="BO11" s="38">
        <f t="shared" si="10"/>
        <v>10843498.32</v>
      </c>
      <c r="BP11" s="41">
        <f t="shared" si="25"/>
        <v>0.1210797569483424</v>
      </c>
      <c r="BQ11" s="38">
        <f t="shared" si="11"/>
        <v>3536124.76</v>
      </c>
      <c r="BR11" s="38">
        <f t="shared" si="12"/>
        <v>0</v>
      </c>
      <c r="BS11" s="38">
        <f t="shared" si="13"/>
        <v>132697885.22</v>
      </c>
      <c r="BT11" s="40">
        <f t="shared" si="26"/>
        <v>0</v>
      </c>
      <c r="BU11" s="41">
        <f t="shared" si="14"/>
        <v>8.5357691022674334E-2</v>
      </c>
    </row>
    <row r="12" spans="1:76" s="42" customFormat="1" ht="15" customHeight="1" x14ac:dyDescent="0.25">
      <c r="A12" s="23" t="s">
        <v>115</v>
      </c>
      <c r="B12" s="23" t="s">
        <v>116</v>
      </c>
      <c r="C12" s="24">
        <v>48361534</v>
      </c>
      <c r="D12" s="23" t="s">
        <v>117</v>
      </c>
      <c r="E12" s="25">
        <f t="shared" si="15"/>
        <v>153583829.34999999</v>
      </c>
      <c r="F12" s="26">
        <v>2</v>
      </c>
      <c r="G12" s="26">
        <v>2</v>
      </c>
      <c r="H12" s="27">
        <v>45039612</v>
      </c>
      <c r="I12" s="26">
        <v>37</v>
      </c>
      <c r="J12" s="25">
        <v>45039613</v>
      </c>
      <c r="K12" s="26">
        <v>114</v>
      </c>
      <c r="L12" s="26">
        <v>99</v>
      </c>
      <c r="M12" s="28">
        <v>222038059</v>
      </c>
      <c r="N12" s="26">
        <v>53</v>
      </c>
      <c r="O12" s="25">
        <v>108544216.34999999</v>
      </c>
      <c r="P12" s="29">
        <f t="shared" si="16"/>
        <v>20345091</v>
      </c>
      <c r="Q12" s="27">
        <v>0</v>
      </c>
      <c r="R12" s="27">
        <v>679398</v>
      </c>
      <c r="S12" s="27">
        <v>734</v>
      </c>
      <c r="T12" s="27">
        <v>2038194</v>
      </c>
      <c r="U12" s="27">
        <v>10735542</v>
      </c>
      <c r="V12" s="27">
        <v>6891223</v>
      </c>
      <c r="W12" s="30">
        <v>7104373</v>
      </c>
      <c r="X12" s="27">
        <f t="shared" si="17"/>
        <v>76735904.680000007</v>
      </c>
      <c r="Y12" s="27">
        <f t="shared" si="0"/>
        <v>49286440.68</v>
      </c>
      <c r="Z12" s="27">
        <f t="shared" si="18"/>
        <v>27449464</v>
      </c>
      <c r="AA12" s="27">
        <f t="shared" si="19"/>
        <v>45039613</v>
      </c>
      <c r="AB12" s="27">
        <f t="shared" si="1"/>
        <v>4246827.68</v>
      </c>
      <c r="AC12" s="27">
        <v>20345091</v>
      </c>
      <c r="AD12" s="27">
        <v>7104373</v>
      </c>
      <c r="AE12" s="27">
        <v>0</v>
      </c>
      <c r="AF12" s="31">
        <v>39892</v>
      </c>
      <c r="AG12" s="23" t="s">
        <v>90</v>
      </c>
      <c r="AH12" s="31">
        <v>39923</v>
      </c>
      <c r="AI12" s="32">
        <f t="shared" si="20"/>
        <v>30</v>
      </c>
      <c r="AJ12" s="31">
        <v>39993</v>
      </c>
      <c r="AK12" s="32">
        <f t="shared" si="21"/>
        <v>99</v>
      </c>
      <c r="AL12" s="33" t="s">
        <v>83</v>
      </c>
      <c r="AM12" s="33" t="s">
        <v>84</v>
      </c>
      <c r="AN12" s="33" t="s">
        <v>84</v>
      </c>
      <c r="AO12" s="34">
        <v>40387</v>
      </c>
      <c r="AP12" s="24">
        <f t="shared" si="27"/>
        <v>488</v>
      </c>
      <c r="AQ12" s="35">
        <v>44732323</v>
      </c>
      <c r="AR12" s="34">
        <v>40416</v>
      </c>
      <c r="AS12" s="24">
        <f t="shared" si="22"/>
        <v>516</v>
      </c>
      <c r="AT12" s="35">
        <v>307290</v>
      </c>
      <c r="AU12" s="34" t="s">
        <v>84</v>
      </c>
      <c r="AV12" s="24" t="s">
        <v>84</v>
      </c>
      <c r="AW12" s="35">
        <v>0</v>
      </c>
      <c r="AX12" s="34">
        <v>41565</v>
      </c>
      <c r="AY12" s="24">
        <f t="shared" si="2"/>
        <v>1648</v>
      </c>
      <c r="AZ12" s="35">
        <v>4246827.68</v>
      </c>
      <c r="BA12" s="34">
        <v>40995</v>
      </c>
      <c r="BB12" s="24">
        <f t="shared" si="3"/>
        <v>1087</v>
      </c>
      <c r="BC12" s="34">
        <v>41568</v>
      </c>
      <c r="BD12" s="24">
        <f t="shared" si="4"/>
        <v>1651</v>
      </c>
      <c r="BE12" s="34">
        <v>41628</v>
      </c>
      <c r="BF12" s="24">
        <f t="shared" si="5"/>
        <v>1710</v>
      </c>
      <c r="BG12" s="23" t="s">
        <v>85</v>
      </c>
      <c r="BH12" s="23" t="s">
        <v>118</v>
      </c>
      <c r="BI12" s="36">
        <f t="shared" si="6"/>
        <v>0</v>
      </c>
      <c r="BJ12" s="37">
        <f t="shared" si="7"/>
        <v>1</v>
      </c>
      <c r="BK12" s="38">
        <f t="shared" si="8"/>
        <v>104297388.66999999</v>
      </c>
      <c r="BL12" s="39">
        <f t="shared" si="23"/>
        <v>3.9125324432820414E-2</v>
      </c>
      <c r="BM12" s="38">
        <f t="shared" si="9"/>
        <v>0</v>
      </c>
      <c r="BN12" s="40">
        <f t="shared" si="24"/>
        <v>1</v>
      </c>
      <c r="BO12" s="38">
        <f t="shared" si="10"/>
        <v>0</v>
      </c>
      <c r="BP12" s="41">
        <f t="shared" si="25"/>
        <v>1</v>
      </c>
      <c r="BQ12" s="38">
        <f t="shared" si="11"/>
        <v>45039613</v>
      </c>
      <c r="BR12" s="38">
        <f t="shared" si="12"/>
        <v>0</v>
      </c>
      <c r="BS12" s="38">
        <f t="shared" si="13"/>
        <v>108544216.34999999</v>
      </c>
      <c r="BT12" s="40">
        <f t="shared" si="26"/>
        <v>3.9125324432820414E-2</v>
      </c>
      <c r="BU12" s="41">
        <f t="shared" si="14"/>
        <v>1</v>
      </c>
    </row>
    <row r="13" spans="1:76" s="69" customFormat="1" ht="15" customHeight="1" x14ac:dyDescent="0.25">
      <c r="A13" s="57" t="s">
        <v>119</v>
      </c>
      <c r="B13" s="57" t="s">
        <v>120</v>
      </c>
      <c r="C13" s="32">
        <v>26505312</v>
      </c>
      <c r="D13" s="57" t="s">
        <v>89</v>
      </c>
      <c r="E13" s="58">
        <f t="shared" si="15"/>
        <v>199947055</v>
      </c>
      <c r="F13" s="70">
        <v>2</v>
      </c>
      <c r="G13" s="70">
        <v>2</v>
      </c>
      <c r="H13" s="59">
        <v>185361342</v>
      </c>
      <c r="I13" s="70">
        <v>2</v>
      </c>
      <c r="J13" s="58">
        <v>185361342</v>
      </c>
      <c r="K13" s="70">
        <v>16</v>
      </c>
      <c r="L13" s="70">
        <v>16</v>
      </c>
      <c r="M13" s="60">
        <v>14585713</v>
      </c>
      <c r="N13" s="70">
        <v>16</v>
      </c>
      <c r="O13" s="58">
        <v>14585713</v>
      </c>
      <c r="P13" s="61">
        <f t="shared" si="16"/>
        <v>5979499</v>
      </c>
      <c r="Q13" s="59">
        <v>0</v>
      </c>
      <c r="R13" s="59">
        <v>0</v>
      </c>
      <c r="S13" s="59">
        <v>43264</v>
      </c>
      <c r="T13" s="59">
        <v>3103756</v>
      </c>
      <c r="U13" s="59">
        <v>0</v>
      </c>
      <c r="V13" s="59">
        <v>2832479</v>
      </c>
      <c r="W13" s="62">
        <v>0</v>
      </c>
      <c r="X13" s="59">
        <f t="shared" si="17"/>
        <v>140287742</v>
      </c>
      <c r="Y13" s="59">
        <f t="shared" si="0"/>
        <v>134308243</v>
      </c>
      <c r="Z13" s="59">
        <f t="shared" si="18"/>
        <v>5979499</v>
      </c>
      <c r="AA13" s="27">
        <f t="shared" si="19"/>
        <v>131983714</v>
      </c>
      <c r="AB13" s="27">
        <f t="shared" si="1"/>
        <v>2324529</v>
      </c>
      <c r="AC13" s="59">
        <v>5979499</v>
      </c>
      <c r="AD13" s="59">
        <v>0</v>
      </c>
      <c r="AE13" s="59">
        <v>0</v>
      </c>
      <c r="AF13" s="64">
        <v>39723</v>
      </c>
      <c r="AG13" s="57" t="s">
        <v>82</v>
      </c>
      <c r="AH13" s="64">
        <v>39741</v>
      </c>
      <c r="AI13" s="32">
        <f t="shared" si="20"/>
        <v>18</v>
      </c>
      <c r="AJ13" s="64">
        <v>39741</v>
      </c>
      <c r="AK13" s="32">
        <f t="shared" si="21"/>
        <v>18</v>
      </c>
      <c r="AL13" s="65" t="s">
        <v>83</v>
      </c>
      <c r="AM13" s="65" t="s">
        <v>84</v>
      </c>
      <c r="AN13" s="65" t="s">
        <v>84</v>
      </c>
      <c r="AO13" s="66" t="s">
        <v>84</v>
      </c>
      <c r="AP13" s="32" t="s">
        <v>84</v>
      </c>
      <c r="AQ13" s="67">
        <v>0</v>
      </c>
      <c r="AR13" s="66">
        <v>39970</v>
      </c>
      <c r="AS13" s="32">
        <f t="shared" si="22"/>
        <v>244</v>
      </c>
      <c r="AT13" s="67">
        <v>131983714</v>
      </c>
      <c r="AU13" s="66" t="s">
        <v>84</v>
      </c>
      <c r="AV13" s="32" t="s">
        <v>84</v>
      </c>
      <c r="AW13" s="67">
        <v>0</v>
      </c>
      <c r="AX13" s="66">
        <v>40461</v>
      </c>
      <c r="AY13" s="32">
        <f t="shared" si="2"/>
        <v>728</v>
      </c>
      <c r="AZ13" s="67">
        <v>2324529</v>
      </c>
      <c r="BA13" s="66">
        <v>40398</v>
      </c>
      <c r="BB13" s="32">
        <f t="shared" si="3"/>
        <v>666</v>
      </c>
      <c r="BC13" s="66">
        <v>40570</v>
      </c>
      <c r="BD13" s="32">
        <f t="shared" si="4"/>
        <v>835</v>
      </c>
      <c r="BE13" s="66" t="s">
        <v>84</v>
      </c>
      <c r="BF13" s="32" t="s">
        <v>84</v>
      </c>
      <c r="BG13" s="57" t="s">
        <v>85</v>
      </c>
      <c r="BH13" s="57" t="s">
        <v>121</v>
      </c>
      <c r="BI13" s="36">
        <f t="shared" si="6"/>
        <v>53377628</v>
      </c>
      <c r="BJ13" s="37">
        <f t="shared" ref="BJ13:BJ28" si="29">AA13/J13</f>
        <v>0.71203473483699742</v>
      </c>
      <c r="BK13" s="38">
        <f t="shared" si="8"/>
        <v>12261184</v>
      </c>
      <c r="BL13" s="39">
        <f t="shared" si="23"/>
        <v>0.15937026870061136</v>
      </c>
      <c r="BM13" s="38">
        <f t="shared" si="9"/>
        <v>0</v>
      </c>
      <c r="BN13" s="40">
        <f t="shared" si="24"/>
        <v>1</v>
      </c>
      <c r="BO13" s="38">
        <f t="shared" si="10"/>
        <v>0</v>
      </c>
      <c r="BP13" s="41" t="s">
        <v>84</v>
      </c>
      <c r="BQ13" s="38">
        <f t="shared" si="11"/>
        <v>133809372.39777082</v>
      </c>
      <c r="BR13" s="38">
        <f t="shared" si="12"/>
        <v>1825658.3977708216</v>
      </c>
      <c r="BS13" s="38">
        <f t="shared" si="13"/>
        <v>67963341</v>
      </c>
      <c r="BT13" s="40">
        <f t="shared" si="26"/>
        <v>3.4202688770112108E-2</v>
      </c>
      <c r="BU13" s="41">
        <f t="shared" ref="BU13:BU28" si="30">BQ13/J13</f>
        <v>0.7218839211779704</v>
      </c>
    </row>
    <row r="14" spans="1:76" s="42" customFormat="1" ht="15" customHeight="1" x14ac:dyDescent="0.25">
      <c r="A14" s="23" t="s">
        <v>122</v>
      </c>
      <c r="B14" s="23" t="s">
        <v>123</v>
      </c>
      <c r="C14" s="24">
        <v>25722387</v>
      </c>
      <c r="D14" s="23" t="s">
        <v>89</v>
      </c>
      <c r="E14" s="25">
        <f t="shared" si="15"/>
        <v>171458251</v>
      </c>
      <c r="F14" s="26">
        <v>1</v>
      </c>
      <c r="G14" s="26">
        <v>1</v>
      </c>
      <c r="H14" s="27">
        <v>75000000</v>
      </c>
      <c r="I14" s="26">
        <v>1</v>
      </c>
      <c r="J14" s="25">
        <v>75000000</v>
      </c>
      <c r="K14" s="26">
        <v>8</v>
      </c>
      <c r="L14" s="26">
        <v>8</v>
      </c>
      <c r="M14" s="28">
        <v>96458251</v>
      </c>
      <c r="N14" s="26">
        <v>8</v>
      </c>
      <c r="O14" s="25">
        <v>96458251</v>
      </c>
      <c r="P14" s="29">
        <f t="shared" si="16"/>
        <v>1094772</v>
      </c>
      <c r="Q14" s="27">
        <v>1813</v>
      </c>
      <c r="R14" s="27">
        <v>0</v>
      </c>
      <c r="S14" s="27">
        <v>15613</v>
      </c>
      <c r="T14" s="27">
        <v>855791</v>
      </c>
      <c r="U14" s="27">
        <v>0</v>
      </c>
      <c r="V14" s="27">
        <v>221555</v>
      </c>
      <c r="W14" s="30">
        <v>0</v>
      </c>
      <c r="X14" s="27">
        <f t="shared" si="17"/>
        <v>17087939</v>
      </c>
      <c r="Y14" s="27">
        <f t="shared" si="0"/>
        <v>15993167</v>
      </c>
      <c r="Z14" s="27">
        <f t="shared" si="18"/>
        <v>1094772</v>
      </c>
      <c r="AA14" s="27">
        <f t="shared" si="19"/>
        <v>12568066</v>
      </c>
      <c r="AB14" s="27">
        <f t="shared" si="1"/>
        <v>3425101</v>
      </c>
      <c r="AC14" s="27">
        <v>1094772</v>
      </c>
      <c r="AD14" s="27">
        <v>0</v>
      </c>
      <c r="AE14" s="27">
        <v>0</v>
      </c>
      <c r="AF14" s="31">
        <v>40080</v>
      </c>
      <c r="AG14" s="23" t="s">
        <v>90</v>
      </c>
      <c r="AH14" s="31">
        <v>40123</v>
      </c>
      <c r="AI14" s="32">
        <f t="shared" si="20"/>
        <v>42</v>
      </c>
      <c r="AJ14" s="31">
        <v>40190</v>
      </c>
      <c r="AK14" s="32">
        <f t="shared" si="21"/>
        <v>108</v>
      </c>
      <c r="AL14" s="33" t="s">
        <v>83</v>
      </c>
      <c r="AM14" s="33" t="s">
        <v>84</v>
      </c>
      <c r="AN14" s="33" t="s">
        <v>84</v>
      </c>
      <c r="AO14" s="34" t="s">
        <v>84</v>
      </c>
      <c r="AP14" s="24" t="s">
        <v>84</v>
      </c>
      <c r="AQ14" s="35">
        <v>0</v>
      </c>
      <c r="AR14" s="34">
        <v>40637</v>
      </c>
      <c r="AS14" s="24">
        <f t="shared" si="22"/>
        <v>550</v>
      </c>
      <c r="AT14" s="35">
        <v>12568066</v>
      </c>
      <c r="AU14" s="34" t="s">
        <v>84</v>
      </c>
      <c r="AV14" s="24" t="s">
        <v>84</v>
      </c>
      <c r="AW14" s="35">
        <v>0</v>
      </c>
      <c r="AX14" s="34">
        <v>40820</v>
      </c>
      <c r="AY14" s="24">
        <f t="shared" si="2"/>
        <v>730</v>
      </c>
      <c r="AZ14" s="35">
        <v>3425101</v>
      </c>
      <c r="BA14" s="34">
        <v>40763</v>
      </c>
      <c r="BB14" s="24">
        <f t="shared" si="3"/>
        <v>674</v>
      </c>
      <c r="BC14" s="34">
        <v>40835</v>
      </c>
      <c r="BD14" s="24">
        <f t="shared" si="4"/>
        <v>745</v>
      </c>
      <c r="BE14" s="34" t="s">
        <v>84</v>
      </c>
      <c r="BF14" s="24" t="s">
        <v>84</v>
      </c>
      <c r="BG14" s="23" t="s">
        <v>85</v>
      </c>
      <c r="BH14" s="23" t="s">
        <v>124</v>
      </c>
      <c r="BI14" s="36">
        <f t="shared" si="6"/>
        <v>62431934</v>
      </c>
      <c r="BJ14" s="37">
        <f t="shared" si="29"/>
        <v>0.16757421333333333</v>
      </c>
      <c r="BK14" s="38">
        <f t="shared" si="8"/>
        <v>93033150</v>
      </c>
      <c r="BL14" s="39">
        <f t="shared" si="23"/>
        <v>3.550863678836557E-2</v>
      </c>
      <c r="BM14" s="38">
        <f t="shared" si="9"/>
        <v>0</v>
      </c>
      <c r="BN14" s="40">
        <f t="shared" si="24"/>
        <v>1</v>
      </c>
      <c r="BO14" s="38">
        <f t="shared" si="10"/>
        <v>0</v>
      </c>
      <c r="BP14" s="41" t="s">
        <v>84</v>
      </c>
      <c r="BQ14" s="38">
        <f t="shared" si="11"/>
        <v>13913873.984145364</v>
      </c>
      <c r="BR14" s="38">
        <f t="shared" si="12"/>
        <v>1345807.9841453643</v>
      </c>
      <c r="BS14" s="38">
        <f t="shared" si="13"/>
        <v>158890185</v>
      </c>
      <c r="BT14" s="40">
        <f t="shared" si="26"/>
        <v>2.1556403877306833E-2</v>
      </c>
      <c r="BU14" s="41">
        <f t="shared" si="30"/>
        <v>0.18551831978860486</v>
      </c>
    </row>
    <row r="15" spans="1:76" s="42" customFormat="1" ht="15" customHeight="1" x14ac:dyDescent="0.25">
      <c r="A15" s="23" t="s">
        <v>125</v>
      </c>
      <c r="B15" s="23" t="s">
        <v>126</v>
      </c>
      <c r="C15" s="24">
        <v>47972106</v>
      </c>
      <c r="D15" s="23" t="s">
        <v>81</v>
      </c>
      <c r="E15" s="25">
        <f t="shared" si="15"/>
        <v>165839841.57999998</v>
      </c>
      <c r="F15" s="26">
        <v>5</v>
      </c>
      <c r="G15" s="26">
        <v>19</v>
      </c>
      <c r="H15" s="27">
        <v>95425957.319999993</v>
      </c>
      <c r="I15" s="26">
        <v>19</v>
      </c>
      <c r="J15" s="25">
        <v>95425957.319999993</v>
      </c>
      <c r="K15" s="26">
        <v>74</v>
      </c>
      <c r="L15" s="26">
        <v>278</v>
      </c>
      <c r="M15" s="28">
        <v>89450773.870000005</v>
      </c>
      <c r="N15" s="26">
        <v>277</v>
      </c>
      <c r="O15" s="25">
        <v>70413884.260000005</v>
      </c>
      <c r="P15" s="29">
        <f t="shared" si="16"/>
        <v>118917788</v>
      </c>
      <c r="Q15" s="27">
        <v>0</v>
      </c>
      <c r="R15" s="27">
        <v>0</v>
      </c>
      <c r="S15" s="27">
        <v>61084</v>
      </c>
      <c r="T15" s="27">
        <v>1356909</v>
      </c>
      <c r="U15" s="27">
        <v>98934473</v>
      </c>
      <c r="V15" s="27">
        <v>18565322</v>
      </c>
      <c r="W15" s="30">
        <v>118247</v>
      </c>
      <c r="X15" s="27">
        <f t="shared" si="17"/>
        <v>138687142</v>
      </c>
      <c r="Y15" s="27">
        <f t="shared" si="0"/>
        <v>19651107</v>
      </c>
      <c r="Z15" s="27">
        <f t="shared" si="18"/>
        <v>119036035</v>
      </c>
      <c r="AA15" s="27">
        <f t="shared" si="19"/>
        <v>18078714</v>
      </c>
      <c r="AB15" s="27">
        <f t="shared" si="1"/>
        <v>1572393</v>
      </c>
      <c r="AC15" s="27">
        <v>118917788</v>
      </c>
      <c r="AD15" s="27">
        <v>118247</v>
      </c>
      <c r="AE15" s="27">
        <v>0</v>
      </c>
      <c r="AF15" s="31">
        <v>39927</v>
      </c>
      <c r="AG15" s="23" t="s">
        <v>90</v>
      </c>
      <c r="AH15" s="31">
        <v>40018</v>
      </c>
      <c r="AI15" s="32">
        <f t="shared" si="20"/>
        <v>90</v>
      </c>
      <c r="AJ15" s="31">
        <v>40085</v>
      </c>
      <c r="AK15" s="32">
        <f t="shared" si="21"/>
        <v>155</v>
      </c>
      <c r="AL15" s="33" t="s">
        <v>83</v>
      </c>
      <c r="AM15" s="33" t="s">
        <v>84</v>
      </c>
      <c r="AN15" s="33" t="s">
        <v>84</v>
      </c>
      <c r="AO15" s="34">
        <v>40598</v>
      </c>
      <c r="AP15" s="24">
        <f t="shared" ref="AP15:AP34" si="31">DAYS360(AF15,AO15)</f>
        <v>660</v>
      </c>
      <c r="AQ15" s="35">
        <v>15649797</v>
      </c>
      <c r="AR15" s="34">
        <v>41376</v>
      </c>
      <c r="AS15" s="24">
        <f t="shared" si="22"/>
        <v>1428</v>
      </c>
      <c r="AT15" s="35">
        <v>2428917</v>
      </c>
      <c r="AU15" s="34" t="s">
        <v>84</v>
      </c>
      <c r="AV15" s="24" t="s">
        <v>84</v>
      </c>
      <c r="AW15" s="35">
        <v>0</v>
      </c>
      <c r="AX15" s="34">
        <v>41738</v>
      </c>
      <c r="AY15" s="24">
        <f t="shared" si="2"/>
        <v>1785</v>
      </c>
      <c r="AZ15" s="35">
        <v>1572393</v>
      </c>
      <c r="BA15" s="34">
        <v>41583</v>
      </c>
      <c r="BB15" s="24">
        <f t="shared" si="3"/>
        <v>1631</v>
      </c>
      <c r="BC15" s="34">
        <v>42114</v>
      </c>
      <c r="BD15" s="24">
        <f t="shared" si="4"/>
        <v>2156</v>
      </c>
      <c r="BE15" s="34">
        <v>42228</v>
      </c>
      <c r="BF15" s="24">
        <f>DAYS360(AF15,BE15)</f>
        <v>2268</v>
      </c>
      <c r="BG15" s="23" t="s">
        <v>85</v>
      </c>
      <c r="BH15" s="23"/>
      <c r="BI15" s="36">
        <f t="shared" si="6"/>
        <v>77347243.319999993</v>
      </c>
      <c r="BJ15" s="37">
        <f t="shared" si="29"/>
        <v>0.18945279154365838</v>
      </c>
      <c r="BK15" s="38">
        <f t="shared" si="8"/>
        <v>68841491.260000005</v>
      </c>
      <c r="BL15" s="39">
        <f t="shared" si="23"/>
        <v>2.2330723784445859E-2</v>
      </c>
      <c r="BM15" s="38">
        <f t="shared" si="9"/>
        <v>0</v>
      </c>
      <c r="BN15" s="40">
        <f t="shared" si="24"/>
        <v>1</v>
      </c>
      <c r="BO15" s="38">
        <f t="shared" si="10"/>
        <v>0</v>
      </c>
      <c r="BP15" s="41">
        <f>AD15/W15</f>
        <v>1</v>
      </c>
      <c r="BQ15" s="38">
        <f t="shared" si="11"/>
        <v>18901801.005070519</v>
      </c>
      <c r="BR15" s="38">
        <f t="shared" si="12"/>
        <v>823087.00507051696</v>
      </c>
      <c r="BS15" s="38">
        <f t="shared" si="13"/>
        <v>147761127.57999998</v>
      </c>
      <c r="BT15" s="40">
        <f t="shared" si="26"/>
        <v>1.0641452361336942E-2</v>
      </c>
      <c r="BU15" s="41">
        <f t="shared" si="30"/>
        <v>0.19807819104906121</v>
      </c>
    </row>
    <row r="16" spans="1:76" s="42" customFormat="1" ht="15" customHeight="1" x14ac:dyDescent="0.25">
      <c r="A16" s="23" t="s">
        <v>128</v>
      </c>
      <c r="B16" s="23" t="s">
        <v>129</v>
      </c>
      <c r="C16" s="24">
        <v>49357611</v>
      </c>
      <c r="D16" s="23" t="s">
        <v>89</v>
      </c>
      <c r="E16" s="25">
        <f t="shared" si="15"/>
        <v>154748033</v>
      </c>
      <c r="F16" s="23">
        <v>4</v>
      </c>
      <c r="G16" s="23">
        <v>4</v>
      </c>
      <c r="H16" s="27">
        <v>18850977</v>
      </c>
      <c r="I16" s="23">
        <v>4</v>
      </c>
      <c r="J16" s="25">
        <v>18850977</v>
      </c>
      <c r="K16" s="23">
        <v>57</v>
      </c>
      <c r="L16" s="23">
        <v>72</v>
      </c>
      <c r="M16" s="28">
        <v>136711526</v>
      </c>
      <c r="N16" s="23">
        <v>68</v>
      </c>
      <c r="O16" s="25">
        <v>135897056</v>
      </c>
      <c r="P16" s="29">
        <f t="shared" si="16"/>
        <v>2937271</v>
      </c>
      <c r="Q16" s="27">
        <v>0</v>
      </c>
      <c r="R16" s="27">
        <v>0</v>
      </c>
      <c r="S16" s="27">
        <v>69635</v>
      </c>
      <c r="T16" s="27">
        <v>54450</v>
      </c>
      <c r="U16" s="27">
        <v>17097</v>
      </c>
      <c r="V16" s="27">
        <v>2796089</v>
      </c>
      <c r="W16" s="30">
        <v>9285692</v>
      </c>
      <c r="X16" s="27">
        <f t="shared" si="17"/>
        <v>1303578</v>
      </c>
      <c r="Y16" s="27">
        <f t="shared" si="0"/>
        <v>1144396</v>
      </c>
      <c r="Z16" s="27">
        <f t="shared" si="18"/>
        <v>159182</v>
      </c>
      <c r="AA16" s="27">
        <f t="shared" si="19"/>
        <v>1144396</v>
      </c>
      <c r="AB16" s="27">
        <f t="shared" si="1"/>
        <v>0</v>
      </c>
      <c r="AC16" s="27">
        <v>159182</v>
      </c>
      <c r="AD16" s="27">
        <v>0</v>
      </c>
      <c r="AE16" s="49">
        <v>24054</v>
      </c>
      <c r="AF16" s="31">
        <v>40073</v>
      </c>
      <c r="AG16" s="23" t="s">
        <v>90</v>
      </c>
      <c r="AH16" s="31">
        <v>40224</v>
      </c>
      <c r="AI16" s="32">
        <f t="shared" si="20"/>
        <v>148</v>
      </c>
      <c r="AJ16" s="31">
        <v>40288</v>
      </c>
      <c r="AK16" s="32">
        <f t="shared" si="21"/>
        <v>213</v>
      </c>
      <c r="AL16" s="33" t="s">
        <v>130</v>
      </c>
      <c r="AM16" s="34">
        <v>40471</v>
      </c>
      <c r="AN16" s="33" t="s">
        <v>83</v>
      </c>
      <c r="AO16" s="34" t="s">
        <v>84</v>
      </c>
      <c r="AP16" s="24" t="s">
        <v>84</v>
      </c>
      <c r="AQ16" s="35">
        <v>0</v>
      </c>
      <c r="AR16" s="34">
        <v>41452</v>
      </c>
      <c r="AS16" s="24">
        <f t="shared" si="22"/>
        <v>1360</v>
      </c>
      <c r="AT16" s="35">
        <v>1144396</v>
      </c>
      <c r="AU16" s="34" t="s">
        <v>84</v>
      </c>
      <c r="AV16" s="24" t="s">
        <v>84</v>
      </c>
      <c r="AW16" s="35">
        <v>0</v>
      </c>
      <c r="AX16" s="34" t="s">
        <v>84</v>
      </c>
      <c r="AY16" s="24" t="s">
        <v>84</v>
      </c>
      <c r="AZ16" s="35">
        <v>0</v>
      </c>
      <c r="BA16" s="34">
        <v>41796</v>
      </c>
      <c r="BB16" s="24">
        <f t="shared" si="3"/>
        <v>1699</v>
      </c>
      <c r="BC16" s="34">
        <v>41796</v>
      </c>
      <c r="BD16" s="24">
        <f t="shared" si="4"/>
        <v>1699</v>
      </c>
      <c r="BE16" s="34" t="s">
        <v>84</v>
      </c>
      <c r="BF16" s="24" t="s">
        <v>84</v>
      </c>
      <c r="BG16" s="71" t="s">
        <v>91</v>
      </c>
      <c r="BH16" s="72" t="s">
        <v>131</v>
      </c>
      <c r="BI16" s="36">
        <f t="shared" si="6"/>
        <v>17706581</v>
      </c>
      <c r="BJ16" s="37">
        <f t="shared" si="29"/>
        <v>6.070751664489326E-2</v>
      </c>
      <c r="BK16" s="38">
        <f t="shared" si="8"/>
        <v>135897056</v>
      </c>
      <c r="BL16" s="39">
        <f t="shared" si="23"/>
        <v>0</v>
      </c>
      <c r="BM16" s="38">
        <f t="shared" si="9"/>
        <v>2778089</v>
      </c>
      <c r="BN16" s="40">
        <f t="shared" si="24"/>
        <v>5.4193841834818783E-2</v>
      </c>
      <c r="BO16" s="38">
        <f t="shared" si="10"/>
        <v>9285692</v>
      </c>
      <c r="BP16" s="41">
        <f>AD16/W16</f>
        <v>0</v>
      </c>
      <c r="BQ16" s="38">
        <f t="shared" si="11"/>
        <v>1144396</v>
      </c>
      <c r="BR16" s="38">
        <f t="shared" si="12"/>
        <v>0</v>
      </c>
      <c r="BS16" s="38">
        <f t="shared" si="13"/>
        <v>153603637</v>
      </c>
      <c r="BT16" s="40">
        <f t="shared" si="26"/>
        <v>0</v>
      </c>
      <c r="BU16" s="41">
        <f t="shared" si="30"/>
        <v>6.070751664489326E-2</v>
      </c>
    </row>
    <row r="17" spans="1:73" s="42" customFormat="1" ht="15" customHeight="1" x14ac:dyDescent="0.25">
      <c r="A17" s="23" t="s">
        <v>132</v>
      </c>
      <c r="B17" s="23" t="s">
        <v>133</v>
      </c>
      <c r="C17" s="24">
        <v>25132377</v>
      </c>
      <c r="D17" s="23" t="s">
        <v>89</v>
      </c>
      <c r="E17" s="25">
        <f t="shared" si="15"/>
        <v>145068470.50999999</v>
      </c>
      <c r="F17" s="23">
        <v>2</v>
      </c>
      <c r="G17" s="23">
        <v>2</v>
      </c>
      <c r="H17" s="27">
        <v>89445090.510000005</v>
      </c>
      <c r="I17" s="23">
        <v>2</v>
      </c>
      <c r="J17" s="25">
        <v>89445090.510000005</v>
      </c>
      <c r="K17" s="23">
        <v>8</v>
      </c>
      <c r="L17" s="23">
        <v>93</v>
      </c>
      <c r="M17" s="28">
        <v>55623380</v>
      </c>
      <c r="N17" s="23">
        <v>93</v>
      </c>
      <c r="O17" s="25">
        <v>55623380</v>
      </c>
      <c r="P17" s="29">
        <f t="shared" si="16"/>
        <v>827590</v>
      </c>
      <c r="Q17" s="27">
        <v>0</v>
      </c>
      <c r="R17" s="27">
        <v>0</v>
      </c>
      <c r="S17" s="27">
        <v>2507</v>
      </c>
      <c r="T17" s="27">
        <v>427377</v>
      </c>
      <c r="U17" s="27">
        <v>0</v>
      </c>
      <c r="V17" s="27">
        <v>397706</v>
      </c>
      <c r="W17" s="30">
        <v>10625</v>
      </c>
      <c r="X17" s="27">
        <f t="shared" si="17"/>
        <v>11529253</v>
      </c>
      <c r="Y17" s="27">
        <f t="shared" si="0"/>
        <v>10691038</v>
      </c>
      <c r="Z17" s="27">
        <f t="shared" si="18"/>
        <v>838215</v>
      </c>
      <c r="AA17" s="27">
        <f t="shared" si="19"/>
        <v>9854096</v>
      </c>
      <c r="AB17" s="27">
        <f t="shared" si="1"/>
        <v>836942</v>
      </c>
      <c r="AC17" s="27">
        <v>827590</v>
      </c>
      <c r="AD17" s="27">
        <v>10625</v>
      </c>
      <c r="AE17" s="49">
        <v>0</v>
      </c>
      <c r="AF17" s="31">
        <v>39640</v>
      </c>
      <c r="AG17" s="23" t="s">
        <v>90</v>
      </c>
      <c r="AH17" s="31">
        <v>39686</v>
      </c>
      <c r="AI17" s="32">
        <f t="shared" si="20"/>
        <v>45</v>
      </c>
      <c r="AJ17" s="31">
        <v>39686</v>
      </c>
      <c r="AK17" s="32">
        <f t="shared" si="21"/>
        <v>45</v>
      </c>
      <c r="AL17" s="33" t="s">
        <v>83</v>
      </c>
      <c r="AM17" s="33" t="s">
        <v>84</v>
      </c>
      <c r="AN17" s="33" t="s">
        <v>84</v>
      </c>
      <c r="AO17" s="34" t="s">
        <v>84</v>
      </c>
      <c r="AP17" s="24" t="s">
        <v>84</v>
      </c>
      <c r="AQ17" s="35">
        <v>0</v>
      </c>
      <c r="AR17" s="34">
        <v>39887</v>
      </c>
      <c r="AS17" s="24">
        <f t="shared" si="22"/>
        <v>244</v>
      </c>
      <c r="AT17" s="35">
        <v>9854096</v>
      </c>
      <c r="AU17" s="34" t="s">
        <v>84</v>
      </c>
      <c r="AV17" s="24" t="s">
        <v>84</v>
      </c>
      <c r="AW17" s="35">
        <v>0</v>
      </c>
      <c r="AX17" s="34">
        <v>40211</v>
      </c>
      <c r="AY17" s="24">
        <f t="shared" ref="AY17:AY21" si="32">DAYS360(AF17,AX17)</f>
        <v>561</v>
      </c>
      <c r="AZ17" s="35">
        <v>836942</v>
      </c>
      <c r="BA17" s="34">
        <v>40162</v>
      </c>
      <c r="BB17" s="24">
        <f t="shared" si="3"/>
        <v>514</v>
      </c>
      <c r="BC17" s="34">
        <v>40298</v>
      </c>
      <c r="BD17" s="24">
        <f t="shared" si="4"/>
        <v>649</v>
      </c>
      <c r="BE17" s="34">
        <v>42906</v>
      </c>
      <c r="BF17" s="24">
        <f>DAYS360(AF17,BE17)</f>
        <v>3219</v>
      </c>
      <c r="BG17" s="44" t="s">
        <v>85</v>
      </c>
      <c r="BH17" s="23"/>
      <c r="BI17" s="36">
        <f t="shared" si="6"/>
        <v>79590994.510000005</v>
      </c>
      <c r="BJ17" s="37">
        <f t="shared" si="29"/>
        <v>0.1101692216287523</v>
      </c>
      <c r="BK17" s="38">
        <f t="shared" si="8"/>
        <v>54786438</v>
      </c>
      <c r="BL17" s="39">
        <f t="shared" si="23"/>
        <v>1.5046586525306445E-2</v>
      </c>
      <c r="BM17" s="38">
        <f t="shared" si="9"/>
        <v>0</v>
      </c>
      <c r="BN17" s="40">
        <f t="shared" si="24"/>
        <v>1</v>
      </c>
      <c r="BO17" s="38">
        <f t="shared" si="10"/>
        <v>0</v>
      </c>
      <c r="BP17" s="41">
        <f>AD17/W17</f>
        <v>1</v>
      </c>
      <c r="BQ17" s="38">
        <f t="shared" si="11"/>
        <v>10346743.666851884</v>
      </c>
      <c r="BR17" s="38">
        <f t="shared" si="12"/>
        <v>492647.66685188451</v>
      </c>
      <c r="BS17" s="38">
        <f t="shared" si="13"/>
        <v>135214374.50999999</v>
      </c>
      <c r="BT17" s="40">
        <f t="shared" si="26"/>
        <v>6.189741312881661E-3</v>
      </c>
      <c r="BU17" s="41">
        <f t="shared" si="30"/>
        <v>0.11567704395911045</v>
      </c>
    </row>
    <row r="18" spans="1:73" s="42" customFormat="1" ht="15" customHeight="1" x14ac:dyDescent="0.25">
      <c r="A18" s="71" t="s">
        <v>134</v>
      </c>
      <c r="B18" s="71" t="s">
        <v>135</v>
      </c>
      <c r="C18" s="73">
        <v>45476489</v>
      </c>
      <c r="D18" s="71" t="s">
        <v>99</v>
      </c>
      <c r="E18" s="25">
        <f t="shared" si="15"/>
        <v>116287509</v>
      </c>
      <c r="F18" s="71">
        <v>3</v>
      </c>
      <c r="G18" s="71">
        <v>3</v>
      </c>
      <c r="H18" s="74">
        <v>57441700</v>
      </c>
      <c r="I18" s="71">
        <v>3</v>
      </c>
      <c r="J18" s="47">
        <v>57441700</v>
      </c>
      <c r="K18" s="71">
        <v>53</v>
      </c>
      <c r="L18" s="71">
        <v>53</v>
      </c>
      <c r="M18" s="48">
        <v>58845809</v>
      </c>
      <c r="N18" s="71">
        <v>53</v>
      </c>
      <c r="O18" s="47">
        <v>58845809</v>
      </c>
      <c r="P18" s="29">
        <f t="shared" si="16"/>
        <v>2912747</v>
      </c>
      <c r="Q18" s="49">
        <v>0</v>
      </c>
      <c r="R18" s="49">
        <v>0</v>
      </c>
      <c r="S18" s="49">
        <v>79415</v>
      </c>
      <c r="T18" s="49">
        <v>850759</v>
      </c>
      <c r="U18" s="49">
        <v>0</v>
      </c>
      <c r="V18" s="49">
        <v>1982573</v>
      </c>
      <c r="W18" s="29">
        <v>3146144</v>
      </c>
      <c r="X18" s="27">
        <f t="shared" si="17"/>
        <v>41354752</v>
      </c>
      <c r="Y18" s="27">
        <f t="shared" si="0"/>
        <v>39814683</v>
      </c>
      <c r="Z18" s="27">
        <f t="shared" si="18"/>
        <v>1540069</v>
      </c>
      <c r="AA18" s="27">
        <f t="shared" si="19"/>
        <v>39814683</v>
      </c>
      <c r="AB18" s="27">
        <f t="shared" si="1"/>
        <v>0</v>
      </c>
      <c r="AC18" s="49">
        <v>824744</v>
      </c>
      <c r="AD18" s="49">
        <v>715325</v>
      </c>
      <c r="AE18" s="49">
        <v>0</v>
      </c>
      <c r="AF18" s="75">
        <v>39594</v>
      </c>
      <c r="AG18" s="71" t="s">
        <v>90</v>
      </c>
      <c r="AH18" s="75">
        <v>39616</v>
      </c>
      <c r="AI18" s="32">
        <f t="shared" si="20"/>
        <v>21</v>
      </c>
      <c r="AJ18" s="75">
        <v>39636</v>
      </c>
      <c r="AK18" s="32">
        <f t="shared" si="21"/>
        <v>41</v>
      </c>
      <c r="AL18" s="76" t="s">
        <v>83</v>
      </c>
      <c r="AM18" s="77" t="s">
        <v>84</v>
      </c>
      <c r="AN18" s="77" t="s">
        <v>84</v>
      </c>
      <c r="AO18" s="78" t="s">
        <v>84</v>
      </c>
      <c r="AP18" s="24" t="s">
        <v>84</v>
      </c>
      <c r="AQ18" s="79">
        <v>0</v>
      </c>
      <c r="AR18" s="80">
        <v>40668</v>
      </c>
      <c r="AS18" s="24">
        <f t="shared" si="22"/>
        <v>1059</v>
      </c>
      <c r="AT18" s="79">
        <v>39814683</v>
      </c>
      <c r="AU18" s="78" t="s">
        <v>84</v>
      </c>
      <c r="AV18" s="24" t="s">
        <v>84</v>
      </c>
      <c r="AW18" s="79">
        <v>0</v>
      </c>
      <c r="AX18" s="80">
        <v>40858</v>
      </c>
      <c r="AY18" s="24">
        <f t="shared" si="32"/>
        <v>1245</v>
      </c>
      <c r="AZ18" s="79">
        <v>0</v>
      </c>
      <c r="BA18" s="80">
        <v>40858</v>
      </c>
      <c r="BB18" s="24">
        <f t="shared" si="3"/>
        <v>1245</v>
      </c>
      <c r="BC18" s="80">
        <v>41045</v>
      </c>
      <c r="BD18" s="24">
        <f t="shared" si="4"/>
        <v>1430</v>
      </c>
      <c r="BE18" s="80">
        <v>41503</v>
      </c>
      <c r="BF18" s="24">
        <f>DAYS360(AF18,BE18)</f>
        <v>1881</v>
      </c>
      <c r="BG18" s="71" t="s">
        <v>91</v>
      </c>
      <c r="BH18" s="81" t="s">
        <v>127</v>
      </c>
      <c r="BI18" s="36">
        <f t="shared" si="6"/>
        <v>17627017</v>
      </c>
      <c r="BJ18" s="37">
        <f t="shared" si="29"/>
        <v>0.69313204518668492</v>
      </c>
      <c r="BK18" s="38">
        <f t="shared" si="8"/>
        <v>58845809</v>
      </c>
      <c r="BL18" s="39">
        <f t="shared" si="23"/>
        <v>0</v>
      </c>
      <c r="BM18" s="38">
        <f t="shared" si="9"/>
        <v>2088003</v>
      </c>
      <c r="BN18" s="40">
        <f t="shared" si="24"/>
        <v>0.28314989252413614</v>
      </c>
      <c r="BO18" s="38">
        <f t="shared" si="10"/>
        <v>2430819</v>
      </c>
      <c r="BP18" s="41">
        <f>AD18/W18</f>
        <v>0.22736562598533316</v>
      </c>
      <c r="BQ18" s="38">
        <f t="shared" si="11"/>
        <v>39814683</v>
      </c>
      <c r="BR18" s="38">
        <f t="shared" si="12"/>
        <v>0</v>
      </c>
      <c r="BS18" s="38">
        <f t="shared" si="13"/>
        <v>76472826</v>
      </c>
      <c r="BT18" s="40">
        <f t="shared" si="26"/>
        <v>0</v>
      </c>
      <c r="BU18" s="41">
        <f t="shared" si="30"/>
        <v>0.69313204518668492</v>
      </c>
    </row>
    <row r="19" spans="1:73" s="42" customFormat="1" ht="15" customHeight="1" x14ac:dyDescent="0.25">
      <c r="A19" s="23" t="s">
        <v>136</v>
      </c>
      <c r="B19" s="23" t="s">
        <v>137</v>
      </c>
      <c r="C19" s="24">
        <v>49062697</v>
      </c>
      <c r="D19" s="23" t="s">
        <v>103</v>
      </c>
      <c r="E19" s="25">
        <f t="shared" si="15"/>
        <v>115690569</v>
      </c>
      <c r="F19" s="26">
        <v>4</v>
      </c>
      <c r="G19" s="26">
        <v>211</v>
      </c>
      <c r="H19" s="27">
        <v>54592311</v>
      </c>
      <c r="I19" s="26">
        <v>211</v>
      </c>
      <c r="J19" s="25">
        <v>54592311</v>
      </c>
      <c r="K19" s="26">
        <v>32</v>
      </c>
      <c r="L19" s="26">
        <v>514</v>
      </c>
      <c r="M19" s="28">
        <v>61098258</v>
      </c>
      <c r="N19" s="26">
        <v>514</v>
      </c>
      <c r="O19" s="25">
        <v>61098258</v>
      </c>
      <c r="P19" s="29">
        <f t="shared" si="16"/>
        <v>5517886</v>
      </c>
      <c r="Q19" s="27">
        <v>0</v>
      </c>
      <c r="R19" s="27">
        <v>0</v>
      </c>
      <c r="S19" s="27">
        <v>152541</v>
      </c>
      <c r="T19" s="27">
        <v>2048401</v>
      </c>
      <c r="U19" s="27">
        <v>0</v>
      </c>
      <c r="V19" s="27">
        <v>3316944</v>
      </c>
      <c r="W19" s="30">
        <v>949460</v>
      </c>
      <c r="X19" s="27">
        <f t="shared" si="17"/>
        <v>40014181</v>
      </c>
      <c r="Y19" s="27">
        <f t="shared" si="0"/>
        <v>33546835</v>
      </c>
      <c r="Z19" s="27">
        <f t="shared" si="18"/>
        <v>6467346</v>
      </c>
      <c r="AA19" s="27">
        <f t="shared" si="19"/>
        <v>29251201</v>
      </c>
      <c r="AB19" s="27">
        <f t="shared" si="1"/>
        <v>4295634</v>
      </c>
      <c r="AC19" s="27">
        <v>5517886</v>
      </c>
      <c r="AD19" s="27">
        <v>949460</v>
      </c>
      <c r="AE19" s="27">
        <v>0</v>
      </c>
      <c r="AF19" s="31">
        <v>40035</v>
      </c>
      <c r="AG19" s="23" t="s">
        <v>82</v>
      </c>
      <c r="AH19" s="31">
        <v>40050</v>
      </c>
      <c r="AI19" s="32">
        <f t="shared" si="20"/>
        <v>15</v>
      </c>
      <c r="AJ19" s="31">
        <v>40142</v>
      </c>
      <c r="AK19" s="32">
        <f t="shared" si="21"/>
        <v>105</v>
      </c>
      <c r="AL19" s="33" t="s">
        <v>83</v>
      </c>
      <c r="AM19" s="33" t="s">
        <v>84</v>
      </c>
      <c r="AN19" s="33" t="s">
        <v>84</v>
      </c>
      <c r="AO19" s="34">
        <v>40240</v>
      </c>
      <c r="AP19" s="24">
        <f t="shared" si="31"/>
        <v>203</v>
      </c>
      <c r="AQ19" s="35">
        <v>13312550</v>
      </c>
      <c r="AR19" s="34">
        <v>40466</v>
      </c>
      <c r="AS19" s="24">
        <f t="shared" si="22"/>
        <v>425</v>
      </c>
      <c r="AT19" s="35">
        <v>15938651</v>
      </c>
      <c r="AU19" s="34">
        <v>40714</v>
      </c>
      <c r="AV19" s="24">
        <f t="shared" si="28"/>
        <v>670</v>
      </c>
      <c r="AW19" s="35">
        <v>3000000</v>
      </c>
      <c r="AX19" s="34">
        <v>40867</v>
      </c>
      <c r="AY19" s="24">
        <f t="shared" si="32"/>
        <v>820</v>
      </c>
      <c r="AZ19" s="35">
        <v>1295634</v>
      </c>
      <c r="BA19" s="34">
        <v>40836</v>
      </c>
      <c r="BB19" s="24">
        <f t="shared" si="3"/>
        <v>790</v>
      </c>
      <c r="BC19" s="34">
        <v>40940</v>
      </c>
      <c r="BD19" s="24">
        <f t="shared" si="4"/>
        <v>891</v>
      </c>
      <c r="BE19" s="34">
        <v>41156</v>
      </c>
      <c r="BF19" s="24">
        <f>DAYS360(AF19,BE19)</f>
        <v>1104</v>
      </c>
      <c r="BG19" s="23" t="s">
        <v>85</v>
      </c>
      <c r="BH19" s="23" t="s">
        <v>127</v>
      </c>
      <c r="BI19" s="36">
        <f t="shared" si="6"/>
        <v>25341110</v>
      </c>
      <c r="BJ19" s="37">
        <f t="shared" si="29"/>
        <v>0.53581173729758391</v>
      </c>
      <c r="BK19" s="38">
        <f t="shared" si="8"/>
        <v>56802624</v>
      </c>
      <c r="BL19" s="39">
        <f t="shared" si="23"/>
        <v>7.0306979946956921E-2</v>
      </c>
      <c r="BM19" s="38">
        <f t="shared" si="9"/>
        <v>0</v>
      </c>
      <c r="BN19" s="40">
        <f t="shared" si="24"/>
        <v>1</v>
      </c>
      <c r="BO19" s="38">
        <f t="shared" si="10"/>
        <v>0</v>
      </c>
      <c r="BP19" s="41">
        <f>AD19/W19</f>
        <v>1</v>
      </c>
      <c r="BQ19" s="38">
        <f t="shared" si="11"/>
        <v>30510536.141295109</v>
      </c>
      <c r="BR19" s="38">
        <f t="shared" si="12"/>
        <v>1259335.1412951099</v>
      </c>
      <c r="BS19" s="38">
        <f t="shared" si="13"/>
        <v>86439368</v>
      </c>
      <c r="BT19" s="40">
        <f t="shared" si="26"/>
        <v>4.9695342520320138E-2</v>
      </c>
      <c r="BU19" s="41">
        <f t="shared" si="30"/>
        <v>0.55887973200649277</v>
      </c>
    </row>
    <row r="20" spans="1:73" s="42" customFormat="1" ht="15" customHeight="1" x14ac:dyDescent="0.25">
      <c r="A20" s="71" t="s">
        <v>138</v>
      </c>
      <c r="B20" s="71" t="s">
        <v>139</v>
      </c>
      <c r="C20" s="73">
        <v>27102416</v>
      </c>
      <c r="D20" s="71" t="s">
        <v>89</v>
      </c>
      <c r="E20" s="25">
        <f t="shared" si="15"/>
        <v>111714871</v>
      </c>
      <c r="F20" s="71">
        <v>2</v>
      </c>
      <c r="G20" s="71">
        <v>2</v>
      </c>
      <c r="H20" s="74">
        <v>39610737</v>
      </c>
      <c r="I20" s="71">
        <v>2</v>
      </c>
      <c r="J20" s="47">
        <v>39610737</v>
      </c>
      <c r="K20" s="71">
        <v>21</v>
      </c>
      <c r="L20" s="71">
        <v>21</v>
      </c>
      <c r="M20" s="48">
        <v>81366274</v>
      </c>
      <c r="N20" s="71">
        <v>20</v>
      </c>
      <c r="O20" s="47">
        <v>72104134</v>
      </c>
      <c r="P20" s="29">
        <f t="shared" si="16"/>
        <v>1392958</v>
      </c>
      <c r="Q20" s="49">
        <v>0</v>
      </c>
      <c r="R20" s="49">
        <v>0</v>
      </c>
      <c r="S20" s="49">
        <v>52315</v>
      </c>
      <c r="T20" s="49">
        <v>553806</v>
      </c>
      <c r="U20" s="49">
        <v>0</v>
      </c>
      <c r="V20" s="27">
        <v>786837</v>
      </c>
      <c r="W20" s="30">
        <v>0</v>
      </c>
      <c r="X20" s="27">
        <f t="shared" si="17"/>
        <v>22313395</v>
      </c>
      <c r="Y20" s="27">
        <f t="shared" si="0"/>
        <v>20920437</v>
      </c>
      <c r="Z20" s="27">
        <f t="shared" si="18"/>
        <v>1392958</v>
      </c>
      <c r="AA20" s="27">
        <f t="shared" si="19"/>
        <v>20920437</v>
      </c>
      <c r="AB20" s="27">
        <f t="shared" si="1"/>
        <v>0</v>
      </c>
      <c r="AC20" s="49">
        <v>1392958</v>
      </c>
      <c r="AD20" s="27">
        <v>0</v>
      </c>
      <c r="AE20" s="49">
        <v>0</v>
      </c>
      <c r="AF20" s="75">
        <v>39629</v>
      </c>
      <c r="AG20" s="71" t="s">
        <v>90</v>
      </c>
      <c r="AH20" s="75">
        <v>39706</v>
      </c>
      <c r="AI20" s="32">
        <f t="shared" si="20"/>
        <v>75</v>
      </c>
      <c r="AJ20" s="75">
        <v>39706</v>
      </c>
      <c r="AK20" s="32">
        <f t="shared" si="21"/>
        <v>75</v>
      </c>
      <c r="AL20" s="76" t="s">
        <v>83</v>
      </c>
      <c r="AM20" s="77" t="s">
        <v>84</v>
      </c>
      <c r="AN20" s="77" t="s">
        <v>84</v>
      </c>
      <c r="AO20" s="78" t="s">
        <v>84</v>
      </c>
      <c r="AP20" s="24" t="s">
        <v>84</v>
      </c>
      <c r="AQ20" s="79">
        <v>0</v>
      </c>
      <c r="AR20" s="80">
        <v>40636</v>
      </c>
      <c r="AS20" s="24">
        <f t="shared" si="22"/>
        <v>993</v>
      </c>
      <c r="AT20" s="79">
        <v>20920437</v>
      </c>
      <c r="AU20" s="78" t="s">
        <v>84</v>
      </c>
      <c r="AV20" s="24" t="s">
        <v>84</v>
      </c>
      <c r="AW20" s="79">
        <v>0</v>
      </c>
      <c r="AX20" s="80">
        <v>40767</v>
      </c>
      <c r="AY20" s="24">
        <f t="shared" si="32"/>
        <v>1122</v>
      </c>
      <c r="AZ20" s="79">
        <v>0</v>
      </c>
      <c r="BA20" s="80">
        <v>40738</v>
      </c>
      <c r="BB20" s="24">
        <f t="shared" si="3"/>
        <v>1094</v>
      </c>
      <c r="BC20" s="80">
        <v>40789</v>
      </c>
      <c r="BD20" s="24">
        <f t="shared" si="4"/>
        <v>1143</v>
      </c>
      <c r="BE20" s="80">
        <v>40912</v>
      </c>
      <c r="BF20" s="24">
        <f>DAYS360(AF20,BE20)</f>
        <v>1264</v>
      </c>
      <c r="BG20" s="81" t="s">
        <v>91</v>
      </c>
      <c r="BH20" s="81" t="s">
        <v>127</v>
      </c>
      <c r="BI20" s="36">
        <f t="shared" si="6"/>
        <v>18690300</v>
      </c>
      <c r="BJ20" s="37">
        <f t="shared" si="29"/>
        <v>0.5281506627862036</v>
      </c>
      <c r="BK20" s="38">
        <f t="shared" si="8"/>
        <v>72104134</v>
      </c>
      <c r="BL20" s="39">
        <f t="shared" si="23"/>
        <v>0</v>
      </c>
      <c r="BM20" s="38">
        <f t="shared" si="9"/>
        <v>0</v>
      </c>
      <c r="BN20" s="40">
        <f t="shared" si="24"/>
        <v>1</v>
      </c>
      <c r="BO20" s="38">
        <f t="shared" si="10"/>
        <v>0</v>
      </c>
      <c r="BP20" s="41" t="s">
        <v>84</v>
      </c>
      <c r="BQ20" s="38">
        <f t="shared" si="11"/>
        <v>20920437</v>
      </c>
      <c r="BR20" s="38">
        <f t="shared" si="12"/>
        <v>0</v>
      </c>
      <c r="BS20" s="38">
        <f t="shared" si="13"/>
        <v>90794434</v>
      </c>
      <c r="BT20" s="40">
        <f t="shared" si="26"/>
        <v>0</v>
      </c>
      <c r="BU20" s="41">
        <f t="shared" si="30"/>
        <v>0.5281506627862036</v>
      </c>
    </row>
    <row r="21" spans="1:73" s="42" customFormat="1" ht="15" customHeight="1" x14ac:dyDescent="0.25">
      <c r="A21" s="23" t="s">
        <v>141</v>
      </c>
      <c r="B21" s="23" t="s">
        <v>142</v>
      </c>
      <c r="C21" s="24">
        <v>26402505</v>
      </c>
      <c r="D21" s="23" t="s">
        <v>89</v>
      </c>
      <c r="E21" s="25">
        <f t="shared" si="15"/>
        <v>105873387</v>
      </c>
      <c r="F21" s="26">
        <v>1</v>
      </c>
      <c r="G21" s="26">
        <v>1</v>
      </c>
      <c r="H21" s="27">
        <v>1894384</v>
      </c>
      <c r="I21" s="26">
        <v>1</v>
      </c>
      <c r="J21" s="25">
        <v>1894384</v>
      </c>
      <c r="K21" s="26">
        <v>18</v>
      </c>
      <c r="L21" s="26">
        <v>57</v>
      </c>
      <c r="M21" s="28">
        <v>105873387</v>
      </c>
      <c r="N21" s="26">
        <v>57</v>
      </c>
      <c r="O21" s="25">
        <v>103979003</v>
      </c>
      <c r="P21" s="29">
        <f t="shared" si="16"/>
        <v>3790512</v>
      </c>
      <c r="Q21" s="27">
        <v>0</v>
      </c>
      <c r="R21" s="27">
        <v>0</v>
      </c>
      <c r="S21" s="27">
        <v>14115</v>
      </c>
      <c r="T21" s="27">
        <v>2447410</v>
      </c>
      <c r="U21" s="27">
        <v>858618</v>
      </c>
      <c r="V21" s="27">
        <v>470369</v>
      </c>
      <c r="W21" s="30">
        <v>4194916</v>
      </c>
      <c r="X21" s="27">
        <f t="shared" si="17"/>
        <v>19651769</v>
      </c>
      <c r="Y21" s="27">
        <f t="shared" si="0"/>
        <v>11666341</v>
      </c>
      <c r="Z21" s="27">
        <f t="shared" si="18"/>
        <v>7985428</v>
      </c>
      <c r="AA21" s="27">
        <f t="shared" si="19"/>
        <v>319872</v>
      </c>
      <c r="AB21" s="27">
        <f t="shared" si="1"/>
        <v>11346469</v>
      </c>
      <c r="AC21" s="27">
        <v>3790512</v>
      </c>
      <c r="AD21" s="27">
        <v>4194916</v>
      </c>
      <c r="AE21" s="27">
        <v>0</v>
      </c>
      <c r="AF21" s="31">
        <v>39625</v>
      </c>
      <c r="AG21" s="23" t="s">
        <v>90</v>
      </c>
      <c r="AH21" s="31">
        <v>39715</v>
      </c>
      <c r="AI21" s="32">
        <f t="shared" si="20"/>
        <v>88</v>
      </c>
      <c r="AJ21" s="31">
        <v>39778</v>
      </c>
      <c r="AK21" s="32">
        <f t="shared" si="21"/>
        <v>150</v>
      </c>
      <c r="AL21" s="33" t="s">
        <v>83</v>
      </c>
      <c r="AM21" s="33" t="s">
        <v>84</v>
      </c>
      <c r="AN21" s="33" t="s">
        <v>84</v>
      </c>
      <c r="AO21" s="34" t="s">
        <v>84</v>
      </c>
      <c r="AP21" s="24" t="s">
        <v>84</v>
      </c>
      <c r="AQ21" s="35">
        <v>0</v>
      </c>
      <c r="AR21" s="34">
        <v>40091</v>
      </c>
      <c r="AS21" s="24">
        <f t="shared" si="22"/>
        <v>459</v>
      </c>
      <c r="AT21" s="35">
        <v>319872</v>
      </c>
      <c r="AU21" s="34">
        <v>40293</v>
      </c>
      <c r="AV21" s="24">
        <f t="shared" si="28"/>
        <v>659</v>
      </c>
      <c r="AW21" s="35">
        <v>8860642</v>
      </c>
      <c r="AX21" s="34">
        <v>42955</v>
      </c>
      <c r="AY21" s="24">
        <f t="shared" si="32"/>
        <v>3282</v>
      </c>
      <c r="AZ21" s="35">
        <v>2485827</v>
      </c>
      <c r="BA21" s="34">
        <v>42345</v>
      </c>
      <c r="BB21" s="24">
        <f t="shared" si="3"/>
        <v>2681</v>
      </c>
      <c r="BC21" s="34">
        <v>43087</v>
      </c>
      <c r="BD21" s="24">
        <f t="shared" si="4"/>
        <v>3412</v>
      </c>
      <c r="BE21" s="34" t="s">
        <v>84</v>
      </c>
      <c r="BF21" s="24" t="s">
        <v>84</v>
      </c>
      <c r="BG21" s="23" t="s">
        <v>85</v>
      </c>
      <c r="BH21" s="23" t="s">
        <v>131</v>
      </c>
      <c r="BI21" s="36">
        <f t="shared" si="6"/>
        <v>1574512</v>
      </c>
      <c r="BJ21" s="37">
        <f t="shared" si="29"/>
        <v>0.16885277747278271</v>
      </c>
      <c r="BK21" s="38">
        <f t="shared" si="8"/>
        <v>92632534</v>
      </c>
      <c r="BL21" s="39">
        <f t="shared" si="23"/>
        <v>0.1091226947040452</v>
      </c>
      <c r="BM21" s="38">
        <f t="shared" si="9"/>
        <v>0</v>
      </c>
      <c r="BN21" s="40">
        <f t="shared" si="24"/>
        <v>1</v>
      </c>
      <c r="BO21" s="38">
        <f t="shared" si="10"/>
        <v>0</v>
      </c>
      <c r="BP21" s="41">
        <f>AD21/W21</f>
        <v>1</v>
      </c>
      <c r="BQ21" s="38">
        <f t="shared" si="11"/>
        <v>489124.07652372355</v>
      </c>
      <c r="BR21" s="38">
        <f t="shared" si="12"/>
        <v>169252.07652372355</v>
      </c>
      <c r="BS21" s="38">
        <f t="shared" si="13"/>
        <v>105553515</v>
      </c>
      <c r="BT21" s="40">
        <f t="shared" si="26"/>
        <v>0.10749494225748901</v>
      </c>
      <c r="BU21" s="41">
        <f t="shared" si="30"/>
        <v>0.25819690016581831</v>
      </c>
    </row>
    <row r="22" spans="1:73" s="42" customFormat="1" ht="15" customHeight="1" x14ac:dyDescent="0.25">
      <c r="A22" s="23" t="s">
        <v>143</v>
      </c>
      <c r="B22" s="23" t="s">
        <v>144</v>
      </c>
      <c r="C22" s="24">
        <v>63484218</v>
      </c>
      <c r="D22" s="23" t="s">
        <v>108</v>
      </c>
      <c r="E22" s="25">
        <f t="shared" si="15"/>
        <v>93095193</v>
      </c>
      <c r="F22" s="26">
        <v>2</v>
      </c>
      <c r="G22" s="26">
        <v>2</v>
      </c>
      <c r="H22" s="27">
        <v>60518612</v>
      </c>
      <c r="I22" s="26">
        <v>2</v>
      </c>
      <c r="J22" s="25">
        <v>60518612</v>
      </c>
      <c r="K22" s="26">
        <v>28</v>
      </c>
      <c r="L22" s="26">
        <v>28</v>
      </c>
      <c r="M22" s="28">
        <v>32576581</v>
      </c>
      <c r="N22" s="26">
        <v>28</v>
      </c>
      <c r="O22" s="25">
        <v>32576581</v>
      </c>
      <c r="P22" s="29">
        <f t="shared" si="16"/>
        <v>469756</v>
      </c>
      <c r="Q22" s="27">
        <v>0</v>
      </c>
      <c r="R22" s="27">
        <v>0</v>
      </c>
      <c r="S22" s="27">
        <v>33335</v>
      </c>
      <c r="T22" s="27">
        <v>326080</v>
      </c>
      <c r="U22" s="27">
        <v>60341</v>
      </c>
      <c r="V22" s="27">
        <v>50000</v>
      </c>
      <c r="W22" s="30">
        <v>73912</v>
      </c>
      <c r="X22" s="27">
        <f t="shared" si="17"/>
        <v>3193703</v>
      </c>
      <c r="Y22" s="27">
        <f t="shared" si="0"/>
        <v>2650035</v>
      </c>
      <c r="Z22" s="27">
        <f t="shared" si="18"/>
        <v>543668</v>
      </c>
      <c r="AA22" s="27">
        <f t="shared" si="19"/>
        <v>1026742</v>
      </c>
      <c r="AB22" s="27">
        <f t="shared" si="1"/>
        <v>1623293</v>
      </c>
      <c r="AC22" s="27">
        <v>469756</v>
      </c>
      <c r="AD22" s="27">
        <v>73912</v>
      </c>
      <c r="AE22" s="27">
        <v>0</v>
      </c>
      <c r="AF22" s="31">
        <v>39862</v>
      </c>
      <c r="AG22" s="23" t="s">
        <v>90</v>
      </c>
      <c r="AH22" s="31">
        <v>39939</v>
      </c>
      <c r="AI22" s="32">
        <f t="shared" si="20"/>
        <v>78</v>
      </c>
      <c r="AJ22" s="31">
        <v>39939</v>
      </c>
      <c r="AK22" s="32">
        <f t="shared" si="21"/>
        <v>78</v>
      </c>
      <c r="AL22" s="33" t="s">
        <v>83</v>
      </c>
      <c r="AM22" s="33" t="s">
        <v>84</v>
      </c>
      <c r="AN22" s="33" t="s">
        <v>84</v>
      </c>
      <c r="AO22" s="34">
        <v>40470</v>
      </c>
      <c r="AP22" s="24">
        <f t="shared" si="31"/>
        <v>601</v>
      </c>
      <c r="AQ22" s="35">
        <v>1022692</v>
      </c>
      <c r="AR22" s="34">
        <v>40997</v>
      </c>
      <c r="AS22" s="24">
        <f t="shared" si="22"/>
        <v>1121</v>
      </c>
      <c r="AT22" s="35">
        <v>4050</v>
      </c>
      <c r="AU22" s="34">
        <v>41320</v>
      </c>
      <c r="AV22" s="24">
        <f t="shared" si="28"/>
        <v>1437</v>
      </c>
      <c r="AW22" s="35">
        <v>1271338</v>
      </c>
      <c r="AX22" s="34">
        <v>41556</v>
      </c>
      <c r="AY22" s="24">
        <f>DAYS360(AF22,AX22)</f>
        <v>1671</v>
      </c>
      <c r="AZ22" s="35">
        <v>351955</v>
      </c>
      <c r="BA22" s="34">
        <v>41349</v>
      </c>
      <c r="BB22" s="24">
        <f t="shared" si="3"/>
        <v>1468</v>
      </c>
      <c r="BC22" s="34">
        <v>41590</v>
      </c>
      <c r="BD22" s="24">
        <f t="shared" si="4"/>
        <v>1704</v>
      </c>
      <c r="BE22" s="34">
        <v>42360</v>
      </c>
      <c r="BF22" s="24">
        <f t="shared" ref="BF22:BF24" si="33">DAYS360(AF22,BE22)</f>
        <v>2464</v>
      </c>
      <c r="BG22" s="23" t="s">
        <v>85</v>
      </c>
      <c r="BH22" s="23" t="s">
        <v>145</v>
      </c>
      <c r="BI22" s="36">
        <f t="shared" si="6"/>
        <v>59491870</v>
      </c>
      <c r="BJ22" s="37">
        <f t="shared" si="29"/>
        <v>1.6965722875468461E-2</v>
      </c>
      <c r="BK22" s="38">
        <f t="shared" si="8"/>
        <v>30953288</v>
      </c>
      <c r="BL22" s="39">
        <f t="shared" si="23"/>
        <v>4.9830060435132835E-2</v>
      </c>
      <c r="BM22" s="38">
        <f t="shared" si="9"/>
        <v>0</v>
      </c>
      <c r="BN22" s="40">
        <f t="shared" si="24"/>
        <v>1</v>
      </c>
      <c r="BO22" s="38">
        <f t="shared" si="10"/>
        <v>0</v>
      </c>
      <c r="BP22" s="41">
        <f>AD22/W22</f>
        <v>1</v>
      </c>
      <c r="BQ22" s="38">
        <f t="shared" si="11"/>
        <v>2075665.2204841808</v>
      </c>
      <c r="BR22" s="38">
        <f t="shared" si="12"/>
        <v>1048923.2204841808</v>
      </c>
      <c r="BS22" s="38">
        <f t="shared" si="13"/>
        <v>92068451</v>
      </c>
      <c r="BT22" s="40">
        <f t="shared" si="26"/>
        <v>1.7631370815611964E-2</v>
      </c>
      <c r="BU22" s="41">
        <f t="shared" si="30"/>
        <v>3.4297964739908128E-2</v>
      </c>
    </row>
    <row r="23" spans="1:73" s="42" customFormat="1" ht="15" customHeight="1" x14ac:dyDescent="0.25">
      <c r="A23" s="23" t="s">
        <v>146</v>
      </c>
      <c r="B23" s="23" t="s">
        <v>147</v>
      </c>
      <c r="C23" s="24">
        <v>26220733</v>
      </c>
      <c r="D23" s="23" t="s">
        <v>108</v>
      </c>
      <c r="E23" s="25">
        <f t="shared" si="15"/>
        <v>88007694</v>
      </c>
      <c r="F23" s="26">
        <v>5</v>
      </c>
      <c r="G23" s="26">
        <v>7</v>
      </c>
      <c r="H23" s="27">
        <v>20603386</v>
      </c>
      <c r="I23" s="26">
        <v>5</v>
      </c>
      <c r="J23" s="25">
        <v>20603386</v>
      </c>
      <c r="K23" s="26">
        <v>52</v>
      </c>
      <c r="L23" s="26">
        <v>53</v>
      </c>
      <c r="M23" s="28">
        <v>73594383</v>
      </c>
      <c r="N23" s="26">
        <v>46</v>
      </c>
      <c r="O23" s="25">
        <v>67404308</v>
      </c>
      <c r="P23" s="29">
        <f t="shared" si="16"/>
        <v>428270</v>
      </c>
      <c r="Q23" s="27">
        <v>0</v>
      </c>
      <c r="R23" s="27">
        <v>0</v>
      </c>
      <c r="S23" s="27">
        <v>22200</v>
      </c>
      <c r="T23" s="27">
        <v>66570</v>
      </c>
      <c r="U23" s="27">
        <v>41370</v>
      </c>
      <c r="V23" s="27">
        <v>298130</v>
      </c>
      <c r="W23" s="30">
        <v>1258390</v>
      </c>
      <c r="X23" s="27">
        <f t="shared" si="17"/>
        <v>910519</v>
      </c>
      <c r="Y23" s="27">
        <f t="shared" si="0"/>
        <v>511209</v>
      </c>
      <c r="Z23" s="27">
        <f t="shared" si="18"/>
        <v>399310</v>
      </c>
      <c r="AA23" s="27">
        <f t="shared" si="19"/>
        <v>511209</v>
      </c>
      <c r="AB23" s="27">
        <f t="shared" si="1"/>
        <v>0</v>
      </c>
      <c r="AC23" s="27">
        <v>332469</v>
      </c>
      <c r="AD23" s="27">
        <v>66841</v>
      </c>
      <c r="AE23" s="27">
        <v>0</v>
      </c>
      <c r="AF23" s="31">
        <v>39980</v>
      </c>
      <c r="AG23" s="23" t="s">
        <v>90</v>
      </c>
      <c r="AH23" s="31">
        <v>40261</v>
      </c>
      <c r="AI23" s="32">
        <f t="shared" si="20"/>
        <v>278</v>
      </c>
      <c r="AJ23" s="31">
        <v>40333</v>
      </c>
      <c r="AK23" s="32">
        <f t="shared" si="21"/>
        <v>348</v>
      </c>
      <c r="AL23" s="33" t="s">
        <v>83</v>
      </c>
      <c r="AM23" s="33" t="s">
        <v>84</v>
      </c>
      <c r="AN23" s="33" t="s">
        <v>84</v>
      </c>
      <c r="AO23" s="34">
        <v>40576</v>
      </c>
      <c r="AP23" s="24">
        <f t="shared" si="31"/>
        <v>586</v>
      </c>
      <c r="AQ23" s="35">
        <v>511209</v>
      </c>
      <c r="AR23" s="34" t="s">
        <v>84</v>
      </c>
      <c r="AS23" s="24" t="s">
        <v>84</v>
      </c>
      <c r="AT23" s="35">
        <v>0</v>
      </c>
      <c r="AU23" s="34" t="s">
        <v>84</v>
      </c>
      <c r="AV23" s="24" t="s">
        <v>84</v>
      </c>
      <c r="AW23" s="35">
        <v>0</v>
      </c>
      <c r="AX23" s="34" t="s">
        <v>84</v>
      </c>
      <c r="AY23" s="24" t="s">
        <v>84</v>
      </c>
      <c r="AZ23" s="35">
        <v>0</v>
      </c>
      <c r="BA23" s="34">
        <v>41079</v>
      </c>
      <c r="BB23" s="24">
        <f t="shared" si="3"/>
        <v>1083</v>
      </c>
      <c r="BC23" s="34">
        <v>41198</v>
      </c>
      <c r="BD23" s="24">
        <f t="shared" si="4"/>
        <v>1200</v>
      </c>
      <c r="BE23" s="34">
        <v>41597</v>
      </c>
      <c r="BF23" s="24">
        <f t="shared" si="33"/>
        <v>1593</v>
      </c>
      <c r="BG23" s="23" t="s">
        <v>91</v>
      </c>
      <c r="BH23" s="23" t="s">
        <v>127</v>
      </c>
      <c r="BI23" s="36">
        <f t="shared" si="6"/>
        <v>20092177</v>
      </c>
      <c r="BJ23" s="37">
        <f t="shared" si="29"/>
        <v>2.4811892569502895E-2</v>
      </c>
      <c r="BK23" s="38">
        <f t="shared" si="8"/>
        <v>67404308</v>
      </c>
      <c r="BL23" s="39">
        <f t="shared" si="23"/>
        <v>0</v>
      </c>
      <c r="BM23" s="38">
        <f t="shared" si="9"/>
        <v>95801</v>
      </c>
      <c r="BN23" s="40">
        <f t="shared" si="24"/>
        <v>0.77630700259182295</v>
      </c>
      <c r="BO23" s="38">
        <f t="shared" si="10"/>
        <v>1191549</v>
      </c>
      <c r="BP23" s="41">
        <f>AD23/W23</f>
        <v>5.311628350511368E-2</v>
      </c>
      <c r="BQ23" s="38">
        <f t="shared" si="11"/>
        <v>511209</v>
      </c>
      <c r="BR23" s="38">
        <f t="shared" si="12"/>
        <v>0</v>
      </c>
      <c r="BS23" s="38">
        <f t="shared" si="13"/>
        <v>87496485</v>
      </c>
      <c r="BT23" s="40">
        <f t="shared" si="26"/>
        <v>0</v>
      </c>
      <c r="BU23" s="41">
        <f t="shared" si="30"/>
        <v>2.4811892569502895E-2</v>
      </c>
    </row>
    <row r="24" spans="1:73" s="42" customFormat="1" ht="15" customHeight="1" x14ac:dyDescent="0.25">
      <c r="A24" s="23" t="s">
        <v>148</v>
      </c>
      <c r="B24" s="23" t="s">
        <v>149</v>
      </c>
      <c r="C24" s="24">
        <v>63477467</v>
      </c>
      <c r="D24" s="23" t="s">
        <v>108</v>
      </c>
      <c r="E24" s="25">
        <f t="shared" si="15"/>
        <v>82948409</v>
      </c>
      <c r="F24" s="26">
        <v>4</v>
      </c>
      <c r="G24" s="26">
        <v>59</v>
      </c>
      <c r="H24" s="27">
        <v>75238902</v>
      </c>
      <c r="I24" s="26">
        <v>59</v>
      </c>
      <c r="J24" s="25">
        <v>75238902</v>
      </c>
      <c r="K24" s="26">
        <v>28</v>
      </c>
      <c r="L24" s="26">
        <v>34</v>
      </c>
      <c r="M24" s="28">
        <v>9940270</v>
      </c>
      <c r="N24" s="26">
        <v>31</v>
      </c>
      <c r="O24" s="25">
        <v>7709507</v>
      </c>
      <c r="P24" s="29">
        <f t="shared" si="16"/>
        <v>128133</v>
      </c>
      <c r="Q24" s="27">
        <v>0</v>
      </c>
      <c r="R24" s="27">
        <v>0</v>
      </c>
      <c r="S24" s="27">
        <v>15091</v>
      </c>
      <c r="T24" s="27">
        <v>101642</v>
      </c>
      <c r="U24" s="27">
        <v>11400</v>
      </c>
      <c r="V24" s="27">
        <v>0</v>
      </c>
      <c r="W24" s="30">
        <v>0</v>
      </c>
      <c r="X24" s="27">
        <f t="shared" si="17"/>
        <v>2592861</v>
      </c>
      <c r="Y24" s="27">
        <f t="shared" si="0"/>
        <v>2464728</v>
      </c>
      <c r="Z24" s="27">
        <f t="shared" si="18"/>
        <v>128133</v>
      </c>
      <c r="AA24" s="27">
        <f t="shared" si="19"/>
        <v>2464728</v>
      </c>
      <c r="AB24" s="27">
        <f t="shared" si="1"/>
        <v>0</v>
      </c>
      <c r="AC24" s="27">
        <v>128133</v>
      </c>
      <c r="AD24" s="27">
        <v>0</v>
      </c>
      <c r="AE24" s="27">
        <v>27561</v>
      </c>
      <c r="AF24" s="31">
        <v>39974</v>
      </c>
      <c r="AG24" s="23" t="s">
        <v>82</v>
      </c>
      <c r="AH24" s="31">
        <v>40029</v>
      </c>
      <c r="AI24" s="32">
        <f t="shared" si="20"/>
        <v>54</v>
      </c>
      <c r="AJ24" s="31">
        <v>40029</v>
      </c>
      <c r="AK24" s="32">
        <f t="shared" si="21"/>
        <v>54</v>
      </c>
      <c r="AL24" s="33" t="s">
        <v>83</v>
      </c>
      <c r="AM24" s="33" t="s">
        <v>84</v>
      </c>
      <c r="AN24" s="33" t="s">
        <v>84</v>
      </c>
      <c r="AO24" s="34">
        <v>40461</v>
      </c>
      <c r="AP24" s="24">
        <f t="shared" si="31"/>
        <v>480</v>
      </c>
      <c r="AQ24" s="35">
        <v>2464728</v>
      </c>
      <c r="AR24" s="34" t="s">
        <v>84</v>
      </c>
      <c r="AS24" s="24" t="s">
        <v>84</v>
      </c>
      <c r="AT24" s="35">
        <v>0</v>
      </c>
      <c r="AU24" s="34" t="s">
        <v>84</v>
      </c>
      <c r="AV24" s="24" t="s">
        <v>84</v>
      </c>
      <c r="AW24" s="35">
        <v>0</v>
      </c>
      <c r="AX24" s="34" t="s">
        <v>84</v>
      </c>
      <c r="AY24" s="24" t="s">
        <v>84</v>
      </c>
      <c r="AZ24" s="35">
        <v>0</v>
      </c>
      <c r="BA24" s="34">
        <v>41045</v>
      </c>
      <c r="BB24" s="24">
        <f t="shared" si="3"/>
        <v>1056</v>
      </c>
      <c r="BC24" s="34">
        <v>41115</v>
      </c>
      <c r="BD24" s="24">
        <f t="shared" si="4"/>
        <v>1125</v>
      </c>
      <c r="BE24" s="34">
        <v>41184</v>
      </c>
      <c r="BF24" s="24">
        <f t="shared" si="33"/>
        <v>1192</v>
      </c>
      <c r="BG24" s="23" t="s">
        <v>91</v>
      </c>
      <c r="BH24" s="23" t="s">
        <v>150</v>
      </c>
      <c r="BI24" s="36">
        <f t="shared" si="6"/>
        <v>72774174</v>
      </c>
      <c r="BJ24" s="37">
        <f t="shared" si="29"/>
        <v>3.2758691773572136E-2</v>
      </c>
      <c r="BK24" s="38">
        <f t="shared" si="8"/>
        <v>7709507</v>
      </c>
      <c r="BL24" s="39">
        <f t="shared" si="23"/>
        <v>0</v>
      </c>
      <c r="BM24" s="38">
        <f t="shared" si="9"/>
        <v>0</v>
      </c>
      <c r="BN24" s="40">
        <f t="shared" si="24"/>
        <v>1</v>
      </c>
      <c r="BO24" s="38">
        <f t="shared" si="10"/>
        <v>0</v>
      </c>
      <c r="BP24" s="41" t="s">
        <v>84</v>
      </c>
      <c r="BQ24" s="38">
        <f t="shared" si="11"/>
        <v>2464728</v>
      </c>
      <c r="BR24" s="38">
        <f t="shared" si="12"/>
        <v>0</v>
      </c>
      <c r="BS24" s="38">
        <f t="shared" si="13"/>
        <v>80483681</v>
      </c>
      <c r="BT24" s="40">
        <f t="shared" si="26"/>
        <v>0</v>
      </c>
      <c r="BU24" s="41">
        <f t="shared" si="30"/>
        <v>3.2758691773572136E-2</v>
      </c>
    </row>
    <row r="25" spans="1:73" s="83" customFormat="1" ht="15" customHeight="1" x14ac:dyDescent="0.25">
      <c r="A25" s="71" t="s">
        <v>152</v>
      </c>
      <c r="B25" s="82" t="s">
        <v>153</v>
      </c>
      <c r="C25" s="73">
        <v>25629247</v>
      </c>
      <c r="D25" s="71" t="s">
        <v>89</v>
      </c>
      <c r="E25" s="25">
        <f t="shared" si="15"/>
        <v>81311462</v>
      </c>
      <c r="F25" s="71">
        <v>3</v>
      </c>
      <c r="G25" s="71">
        <v>3</v>
      </c>
      <c r="H25" s="74">
        <v>44126799</v>
      </c>
      <c r="I25" s="71">
        <v>3</v>
      </c>
      <c r="J25" s="47">
        <v>44126799</v>
      </c>
      <c r="K25" s="71">
        <v>30</v>
      </c>
      <c r="L25" s="71">
        <v>30</v>
      </c>
      <c r="M25" s="48">
        <v>42185411</v>
      </c>
      <c r="N25" s="71">
        <v>24</v>
      </c>
      <c r="O25" s="47">
        <v>37184663</v>
      </c>
      <c r="P25" s="29">
        <f t="shared" si="16"/>
        <v>2522612</v>
      </c>
      <c r="Q25" s="49">
        <v>0</v>
      </c>
      <c r="R25" s="49">
        <v>24000</v>
      </c>
      <c r="S25" s="49">
        <v>45198</v>
      </c>
      <c r="T25" s="49">
        <v>599092</v>
      </c>
      <c r="U25" s="49">
        <v>492200</v>
      </c>
      <c r="V25" s="27">
        <v>1362122</v>
      </c>
      <c r="W25" s="30">
        <v>0</v>
      </c>
      <c r="X25" s="27">
        <f t="shared" si="17"/>
        <v>16032792</v>
      </c>
      <c r="Y25" s="27">
        <f t="shared" si="0"/>
        <v>13510180</v>
      </c>
      <c r="Z25" s="27">
        <f t="shared" si="18"/>
        <v>2522612</v>
      </c>
      <c r="AA25" s="27">
        <f t="shared" si="19"/>
        <v>11994495</v>
      </c>
      <c r="AB25" s="27">
        <f t="shared" si="1"/>
        <v>1515685</v>
      </c>
      <c r="AC25" s="49">
        <v>2522612</v>
      </c>
      <c r="AD25" s="27">
        <v>0</v>
      </c>
      <c r="AE25" s="49">
        <v>0</v>
      </c>
      <c r="AF25" s="75">
        <v>39609</v>
      </c>
      <c r="AG25" s="71" t="s">
        <v>82</v>
      </c>
      <c r="AH25" s="75">
        <v>39624</v>
      </c>
      <c r="AI25" s="32">
        <f t="shared" si="20"/>
        <v>15</v>
      </c>
      <c r="AJ25" s="75">
        <v>39624</v>
      </c>
      <c r="AK25" s="32">
        <f t="shared" si="21"/>
        <v>15</v>
      </c>
      <c r="AL25" s="76" t="s">
        <v>83</v>
      </c>
      <c r="AM25" s="77" t="s">
        <v>84</v>
      </c>
      <c r="AN25" s="77" t="s">
        <v>84</v>
      </c>
      <c r="AO25" s="80">
        <v>40770</v>
      </c>
      <c r="AP25" s="24">
        <f t="shared" si="31"/>
        <v>1145</v>
      </c>
      <c r="AQ25" s="79">
        <v>11994495</v>
      </c>
      <c r="AR25" s="78" t="s">
        <v>84</v>
      </c>
      <c r="AS25" s="24" t="s">
        <v>84</v>
      </c>
      <c r="AT25" s="79">
        <v>0</v>
      </c>
      <c r="AU25" s="78" t="s">
        <v>84</v>
      </c>
      <c r="AV25" s="24" t="s">
        <v>84</v>
      </c>
      <c r="AW25" s="79">
        <v>0</v>
      </c>
      <c r="AX25" s="80">
        <v>41435</v>
      </c>
      <c r="AY25" s="24">
        <f>DAYS360(AF25,AX25)</f>
        <v>1800</v>
      </c>
      <c r="AZ25" s="79">
        <v>1515685</v>
      </c>
      <c r="BA25" s="80">
        <v>41340</v>
      </c>
      <c r="BB25" s="24">
        <f t="shared" si="3"/>
        <v>1707</v>
      </c>
      <c r="BC25" s="80">
        <v>41530</v>
      </c>
      <c r="BD25" s="24">
        <f t="shared" si="4"/>
        <v>1893</v>
      </c>
      <c r="BE25" s="78" t="s">
        <v>84</v>
      </c>
      <c r="BF25" s="24" t="s">
        <v>84</v>
      </c>
      <c r="BG25" s="81" t="s">
        <v>85</v>
      </c>
      <c r="BH25" s="71" t="s">
        <v>131</v>
      </c>
      <c r="BI25" s="36">
        <f t="shared" si="6"/>
        <v>32132304</v>
      </c>
      <c r="BJ25" s="37">
        <f t="shared" si="29"/>
        <v>0.27181883281404573</v>
      </c>
      <c r="BK25" s="38">
        <f t="shared" si="8"/>
        <v>35668978</v>
      </c>
      <c r="BL25" s="39">
        <f t="shared" si="23"/>
        <v>4.0761025587350355E-2</v>
      </c>
      <c r="BM25" s="38">
        <f t="shared" si="9"/>
        <v>0</v>
      </c>
      <c r="BN25" s="40">
        <f t="shared" si="24"/>
        <v>1</v>
      </c>
      <c r="BO25" s="38">
        <f t="shared" si="10"/>
        <v>0</v>
      </c>
      <c r="BP25" s="41" t="s">
        <v>84</v>
      </c>
      <c r="BQ25" s="38">
        <f t="shared" si="11"/>
        <v>12697100.051779602</v>
      </c>
      <c r="BR25" s="38">
        <f t="shared" si="12"/>
        <v>702605.05177960254</v>
      </c>
      <c r="BS25" s="38">
        <f t="shared" si="13"/>
        <v>69316967</v>
      </c>
      <c r="BT25" s="40">
        <f t="shared" si="26"/>
        <v>2.1866002879208493E-2</v>
      </c>
      <c r="BU25" s="41">
        <f t="shared" si="30"/>
        <v>0.28774124431231918</v>
      </c>
    </row>
    <row r="26" spans="1:73" s="83" customFormat="1" ht="15" customHeight="1" x14ac:dyDescent="0.25">
      <c r="A26" s="44" t="s">
        <v>154</v>
      </c>
      <c r="B26" s="44" t="s">
        <v>155</v>
      </c>
      <c r="C26" s="45">
        <v>26026147</v>
      </c>
      <c r="D26" s="44" t="s">
        <v>103</v>
      </c>
      <c r="E26" s="25">
        <f t="shared" si="15"/>
        <v>79715933</v>
      </c>
      <c r="F26" s="44">
        <v>1</v>
      </c>
      <c r="G26" s="44">
        <v>1</v>
      </c>
      <c r="H26" s="46">
        <v>23378809</v>
      </c>
      <c r="I26" s="44">
        <v>1</v>
      </c>
      <c r="J26" s="47">
        <v>23378809</v>
      </c>
      <c r="K26" s="44">
        <v>36</v>
      </c>
      <c r="L26" s="44">
        <v>86</v>
      </c>
      <c r="M26" s="48">
        <v>56337124</v>
      </c>
      <c r="N26" s="44">
        <v>86</v>
      </c>
      <c r="O26" s="47">
        <v>56337124</v>
      </c>
      <c r="P26" s="29">
        <f t="shared" si="16"/>
        <v>964201</v>
      </c>
      <c r="Q26" s="49">
        <v>0</v>
      </c>
      <c r="R26" s="49">
        <v>0</v>
      </c>
      <c r="S26" s="49">
        <v>0</v>
      </c>
      <c r="T26" s="49">
        <v>478981</v>
      </c>
      <c r="U26" s="49">
        <v>104105</v>
      </c>
      <c r="V26" s="49">
        <v>381115</v>
      </c>
      <c r="W26" s="29">
        <v>0</v>
      </c>
      <c r="X26" s="27">
        <f t="shared" si="17"/>
        <v>4523860</v>
      </c>
      <c r="Y26" s="27">
        <f t="shared" si="0"/>
        <v>3559659</v>
      </c>
      <c r="Z26" s="27">
        <f t="shared" si="18"/>
        <v>964201</v>
      </c>
      <c r="AA26" s="27">
        <f t="shared" si="19"/>
        <v>1646000</v>
      </c>
      <c r="AB26" s="27">
        <f t="shared" si="1"/>
        <v>1913659</v>
      </c>
      <c r="AC26" s="49">
        <v>964201</v>
      </c>
      <c r="AD26" s="49">
        <v>0</v>
      </c>
      <c r="AE26" s="49">
        <v>0</v>
      </c>
      <c r="AF26" s="50">
        <v>40233</v>
      </c>
      <c r="AG26" s="44" t="s">
        <v>90</v>
      </c>
      <c r="AH26" s="50">
        <v>40317</v>
      </c>
      <c r="AI26" s="32">
        <f t="shared" si="20"/>
        <v>85</v>
      </c>
      <c r="AJ26" s="50">
        <v>40317</v>
      </c>
      <c r="AK26" s="32">
        <f t="shared" si="21"/>
        <v>85</v>
      </c>
      <c r="AL26" s="51" t="s">
        <v>130</v>
      </c>
      <c r="AM26" s="55">
        <v>40380</v>
      </c>
      <c r="AN26" s="51" t="s">
        <v>83</v>
      </c>
      <c r="AO26" s="55">
        <v>40635</v>
      </c>
      <c r="AP26" s="24">
        <f t="shared" si="31"/>
        <v>398</v>
      </c>
      <c r="AQ26" s="54">
        <v>1646000</v>
      </c>
      <c r="AR26" s="53" t="s">
        <v>84</v>
      </c>
      <c r="AS26" s="24" t="s">
        <v>84</v>
      </c>
      <c r="AT26" s="54">
        <v>0</v>
      </c>
      <c r="AU26" s="53" t="s">
        <v>84</v>
      </c>
      <c r="AV26" s="24" t="s">
        <v>84</v>
      </c>
      <c r="AW26" s="54">
        <v>0</v>
      </c>
      <c r="AX26" s="55">
        <v>41160</v>
      </c>
      <c r="AY26" s="24">
        <f>DAYS360(AF26,AX26)</f>
        <v>914</v>
      </c>
      <c r="AZ26" s="54">
        <v>1913659</v>
      </c>
      <c r="BA26" s="55">
        <v>41066</v>
      </c>
      <c r="BB26" s="24">
        <f t="shared" si="3"/>
        <v>822</v>
      </c>
      <c r="BC26" s="55">
        <v>41229</v>
      </c>
      <c r="BD26" s="24">
        <f t="shared" si="4"/>
        <v>982</v>
      </c>
      <c r="BE26" s="55">
        <v>41765</v>
      </c>
      <c r="BF26" s="24">
        <f>DAYS360(AF26,BE26)</f>
        <v>1512</v>
      </c>
      <c r="BG26" s="44" t="s">
        <v>85</v>
      </c>
      <c r="BH26" s="56" t="s">
        <v>127</v>
      </c>
      <c r="BI26" s="36">
        <f t="shared" si="6"/>
        <v>21732809</v>
      </c>
      <c r="BJ26" s="37">
        <f t="shared" si="29"/>
        <v>7.0405639568722256E-2</v>
      </c>
      <c r="BK26" s="38">
        <f t="shared" si="8"/>
        <v>54423465</v>
      </c>
      <c r="BL26" s="39">
        <f t="shared" si="23"/>
        <v>3.3967992402310063E-2</v>
      </c>
      <c r="BM26" s="38">
        <f t="shared" si="9"/>
        <v>0</v>
      </c>
      <c r="BN26" s="40">
        <f t="shared" si="24"/>
        <v>1</v>
      </c>
      <c r="BO26" s="38">
        <f t="shared" si="10"/>
        <v>0</v>
      </c>
      <c r="BP26" s="41" t="s">
        <v>84</v>
      </c>
      <c r="BQ26" s="38">
        <f t="shared" si="11"/>
        <v>2178717.0645596813</v>
      </c>
      <c r="BR26" s="38">
        <f t="shared" si="12"/>
        <v>532717.06455968146</v>
      </c>
      <c r="BS26" s="38">
        <f t="shared" si="13"/>
        <v>78069933</v>
      </c>
      <c r="BT26" s="40">
        <f t="shared" si="26"/>
        <v>2.4512112748963165E-2</v>
      </c>
      <c r="BU26" s="41">
        <f t="shared" si="30"/>
        <v>9.3191961342414031E-2</v>
      </c>
    </row>
    <row r="27" spans="1:73" s="42" customFormat="1" ht="15" customHeight="1" x14ac:dyDescent="0.25">
      <c r="A27" s="23" t="s">
        <v>156</v>
      </c>
      <c r="B27" s="23" t="s">
        <v>157</v>
      </c>
      <c r="C27" s="24">
        <v>47286105</v>
      </c>
      <c r="D27" s="23" t="s">
        <v>99</v>
      </c>
      <c r="E27" s="25">
        <f t="shared" si="15"/>
        <v>77209002</v>
      </c>
      <c r="F27" s="23">
        <v>4</v>
      </c>
      <c r="G27" s="23">
        <v>7</v>
      </c>
      <c r="H27" s="27">
        <v>66287216</v>
      </c>
      <c r="I27" s="23">
        <v>7</v>
      </c>
      <c r="J27" s="25">
        <v>66287216</v>
      </c>
      <c r="K27" s="23">
        <v>12</v>
      </c>
      <c r="L27" s="23">
        <v>12</v>
      </c>
      <c r="M27" s="28">
        <v>10934153</v>
      </c>
      <c r="N27" s="23">
        <v>10</v>
      </c>
      <c r="O27" s="25">
        <v>10921786</v>
      </c>
      <c r="P27" s="29">
        <f t="shared" si="16"/>
        <v>2009670</v>
      </c>
      <c r="Q27" s="27">
        <v>0</v>
      </c>
      <c r="R27" s="27">
        <v>0</v>
      </c>
      <c r="S27" s="27">
        <v>682629</v>
      </c>
      <c r="T27" s="27">
        <v>648391</v>
      </c>
      <c r="U27" s="27">
        <v>305249</v>
      </c>
      <c r="V27" s="27">
        <v>373401</v>
      </c>
      <c r="W27" s="30">
        <v>2203013</v>
      </c>
      <c r="X27" s="27">
        <f t="shared" si="17"/>
        <v>13803041</v>
      </c>
      <c r="Y27" s="27">
        <f t="shared" si="0"/>
        <v>10152932</v>
      </c>
      <c r="Z27" s="27">
        <f t="shared" si="18"/>
        <v>3650109</v>
      </c>
      <c r="AA27" s="27">
        <f t="shared" si="19"/>
        <v>10152932</v>
      </c>
      <c r="AB27" s="27">
        <f t="shared" si="1"/>
        <v>0</v>
      </c>
      <c r="AC27" s="27">
        <v>1842722</v>
      </c>
      <c r="AD27" s="27">
        <v>1807387</v>
      </c>
      <c r="AE27" s="49">
        <v>0</v>
      </c>
      <c r="AF27" s="31">
        <v>39843</v>
      </c>
      <c r="AG27" s="23" t="s">
        <v>90</v>
      </c>
      <c r="AH27" s="31">
        <v>39920</v>
      </c>
      <c r="AI27" s="32">
        <f t="shared" si="20"/>
        <v>77</v>
      </c>
      <c r="AJ27" s="31">
        <v>39965</v>
      </c>
      <c r="AK27" s="32">
        <f t="shared" si="21"/>
        <v>121</v>
      </c>
      <c r="AL27" s="33" t="s">
        <v>83</v>
      </c>
      <c r="AM27" s="34" t="s">
        <v>84</v>
      </c>
      <c r="AN27" s="33" t="s">
        <v>84</v>
      </c>
      <c r="AO27" s="34">
        <v>40763</v>
      </c>
      <c r="AP27" s="24">
        <f t="shared" si="31"/>
        <v>908</v>
      </c>
      <c r="AQ27" s="35">
        <v>7000000</v>
      </c>
      <c r="AR27" s="34">
        <v>40887</v>
      </c>
      <c r="AS27" s="24">
        <f t="shared" si="22"/>
        <v>1030</v>
      </c>
      <c r="AT27" s="35">
        <v>3152932</v>
      </c>
      <c r="AU27" s="34" t="s">
        <v>84</v>
      </c>
      <c r="AV27" s="24" t="s">
        <v>84</v>
      </c>
      <c r="AW27" s="35">
        <v>0</v>
      </c>
      <c r="AX27" s="34" t="s">
        <v>84</v>
      </c>
      <c r="AY27" s="24" t="s">
        <v>84</v>
      </c>
      <c r="AZ27" s="35">
        <v>0</v>
      </c>
      <c r="BA27" s="34">
        <v>41184</v>
      </c>
      <c r="BB27" s="24">
        <f t="shared" si="3"/>
        <v>1322</v>
      </c>
      <c r="BC27" s="34">
        <v>41360</v>
      </c>
      <c r="BD27" s="24">
        <f t="shared" si="4"/>
        <v>1497</v>
      </c>
      <c r="BE27" s="34" t="s">
        <v>84</v>
      </c>
      <c r="BF27" s="24" t="s">
        <v>84</v>
      </c>
      <c r="BG27" s="31" t="s">
        <v>91</v>
      </c>
      <c r="BH27" s="23" t="s">
        <v>124</v>
      </c>
      <c r="BI27" s="36">
        <f t="shared" si="6"/>
        <v>56134284</v>
      </c>
      <c r="BJ27" s="37">
        <f t="shared" si="29"/>
        <v>0.15316576276185742</v>
      </c>
      <c r="BK27" s="38">
        <f t="shared" si="8"/>
        <v>10921786</v>
      </c>
      <c r="BL27" s="39">
        <f t="shared" si="23"/>
        <v>0</v>
      </c>
      <c r="BM27" s="38">
        <f t="shared" si="9"/>
        <v>166948</v>
      </c>
      <c r="BN27" s="40">
        <f t="shared" si="24"/>
        <v>0.91692765478909477</v>
      </c>
      <c r="BO27" s="38">
        <f t="shared" si="10"/>
        <v>395626</v>
      </c>
      <c r="BP27" s="41">
        <f>AD27/W27</f>
        <v>0.82041594852141131</v>
      </c>
      <c r="BQ27" s="38">
        <f t="shared" si="11"/>
        <v>10152932</v>
      </c>
      <c r="BR27" s="38">
        <f t="shared" si="12"/>
        <v>0</v>
      </c>
      <c r="BS27" s="38">
        <f t="shared" si="13"/>
        <v>67056070</v>
      </c>
      <c r="BT27" s="40">
        <f t="shared" si="26"/>
        <v>0</v>
      </c>
      <c r="BU27" s="41">
        <f t="shared" si="30"/>
        <v>0.15316576276185742</v>
      </c>
    </row>
    <row r="28" spans="1:73" s="42" customFormat="1" ht="15" customHeight="1" x14ac:dyDescent="0.25">
      <c r="A28" s="23" t="s">
        <v>158</v>
      </c>
      <c r="B28" s="23" t="s">
        <v>159</v>
      </c>
      <c r="C28" s="24">
        <v>25030507</v>
      </c>
      <c r="D28" s="23" t="s">
        <v>99</v>
      </c>
      <c r="E28" s="25">
        <f t="shared" si="15"/>
        <v>73026887</v>
      </c>
      <c r="F28" s="23">
        <v>2</v>
      </c>
      <c r="G28" s="23">
        <v>2</v>
      </c>
      <c r="H28" s="27">
        <v>11582160</v>
      </c>
      <c r="I28" s="23">
        <v>2</v>
      </c>
      <c r="J28" s="25">
        <v>11582160</v>
      </c>
      <c r="K28" s="23">
        <v>58</v>
      </c>
      <c r="L28" s="23">
        <v>58</v>
      </c>
      <c r="M28" s="28">
        <v>61444727</v>
      </c>
      <c r="N28" s="23">
        <v>58</v>
      </c>
      <c r="O28" s="25">
        <v>61444727</v>
      </c>
      <c r="P28" s="29">
        <f t="shared" si="16"/>
        <v>77622</v>
      </c>
      <c r="Q28" s="27">
        <v>0</v>
      </c>
      <c r="R28" s="27">
        <v>0</v>
      </c>
      <c r="S28" s="27">
        <v>16332</v>
      </c>
      <c r="T28" s="27">
        <v>54000</v>
      </c>
      <c r="U28" s="27">
        <v>7290</v>
      </c>
      <c r="V28" s="27">
        <v>0</v>
      </c>
      <c r="W28" s="30">
        <v>64207</v>
      </c>
      <c r="X28" s="27">
        <f t="shared" si="17"/>
        <v>363472</v>
      </c>
      <c r="Y28" s="27">
        <f t="shared" si="0"/>
        <v>285850</v>
      </c>
      <c r="Z28" s="27">
        <f t="shared" si="18"/>
        <v>77622</v>
      </c>
      <c r="AA28" s="27">
        <f t="shared" si="19"/>
        <v>285850</v>
      </c>
      <c r="AB28" s="27">
        <f t="shared" si="1"/>
        <v>0</v>
      </c>
      <c r="AC28" s="27">
        <v>77622</v>
      </c>
      <c r="AD28" s="27">
        <v>0</v>
      </c>
      <c r="AE28" s="49">
        <v>7279</v>
      </c>
      <c r="AF28" s="31">
        <v>40197</v>
      </c>
      <c r="AG28" s="23" t="s">
        <v>90</v>
      </c>
      <c r="AH28" s="31">
        <v>40253</v>
      </c>
      <c r="AI28" s="32">
        <f t="shared" si="20"/>
        <v>57</v>
      </c>
      <c r="AJ28" s="31">
        <v>40253</v>
      </c>
      <c r="AK28" s="32">
        <f t="shared" si="21"/>
        <v>57</v>
      </c>
      <c r="AL28" s="33" t="s">
        <v>83</v>
      </c>
      <c r="AM28" s="33" t="s">
        <v>84</v>
      </c>
      <c r="AN28" s="33" t="s">
        <v>84</v>
      </c>
      <c r="AO28" s="34">
        <v>40753</v>
      </c>
      <c r="AP28" s="24">
        <f t="shared" si="31"/>
        <v>550</v>
      </c>
      <c r="AQ28" s="35">
        <v>285850</v>
      </c>
      <c r="AR28" s="34" t="s">
        <v>84</v>
      </c>
      <c r="AS28" s="24" t="s">
        <v>84</v>
      </c>
      <c r="AT28" s="35">
        <v>0</v>
      </c>
      <c r="AU28" s="34" t="s">
        <v>84</v>
      </c>
      <c r="AV28" s="24" t="s">
        <v>84</v>
      </c>
      <c r="AW28" s="35">
        <v>0</v>
      </c>
      <c r="AX28" s="34" t="s">
        <v>84</v>
      </c>
      <c r="AY28" s="24" t="s">
        <v>84</v>
      </c>
      <c r="AZ28" s="35">
        <v>0</v>
      </c>
      <c r="BA28" s="34">
        <v>41045</v>
      </c>
      <c r="BB28" s="24">
        <f t="shared" si="3"/>
        <v>837</v>
      </c>
      <c r="BC28" s="34">
        <v>41506</v>
      </c>
      <c r="BD28" s="24">
        <f t="shared" si="4"/>
        <v>1291</v>
      </c>
      <c r="BE28" s="34">
        <v>41636</v>
      </c>
      <c r="BF28" s="24">
        <f>DAYS360(AF28,BE28)</f>
        <v>1419</v>
      </c>
      <c r="BG28" s="31" t="s">
        <v>91</v>
      </c>
      <c r="BH28" s="23" t="s">
        <v>160</v>
      </c>
      <c r="BI28" s="36">
        <f t="shared" si="6"/>
        <v>11296310</v>
      </c>
      <c r="BJ28" s="37">
        <f t="shared" si="29"/>
        <v>2.4680197821477168E-2</v>
      </c>
      <c r="BK28" s="38">
        <f t="shared" si="8"/>
        <v>61444727</v>
      </c>
      <c r="BL28" s="39">
        <f t="shared" si="23"/>
        <v>0</v>
      </c>
      <c r="BM28" s="38">
        <f t="shared" si="9"/>
        <v>0</v>
      </c>
      <c r="BN28" s="40">
        <f t="shared" si="24"/>
        <v>1</v>
      </c>
      <c r="BO28" s="38">
        <f t="shared" si="10"/>
        <v>64207</v>
      </c>
      <c r="BP28" s="41">
        <f>AD28/W28</f>
        <v>0</v>
      </c>
      <c r="BQ28" s="38">
        <f t="shared" si="11"/>
        <v>285850</v>
      </c>
      <c r="BR28" s="38">
        <f t="shared" si="12"/>
        <v>0</v>
      </c>
      <c r="BS28" s="38">
        <f t="shared" si="13"/>
        <v>72741037</v>
      </c>
      <c r="BT28" s="40">
        <f t="shared" si="26"/>
        <v>0</v>
      </c>
      <c r="BU28" s="41">
        <f t="shared" si="30"/>
        <v>2.4680197821477168E-2</v>
      </c>
    </row>
    <row r="29" spans="1:73" s="42" customFormat="1" ht="15" customHeight="1" x14ac:dyDescent="0.25">
      <c r="A29" s="23" t="s">
        <v>161</v>
      </c>
      <c r="B29" s="23" t="s">
        <v>162</v>
      </c>
      <c r="C29" s="24">
        <v>26912180</v>
      </c>
      <c r="D29" s="23" t="s">
        <v>108</v>
      </c>
      <c r="E29" s="25">
        <f t="shared" si="15"/>
        <v>69044603</v>
      </c>
      <c r="F29" s="26">
        <v>2</v>
      </c>
      <c r="G29" s="26">
        <v>2</v>
      </c>
      <c r="H29" s="27">
        <v>26138180</v>
      </c>
      <c r="I29" s="26">
        <v>2</v>
      </c>
      <c r="J29" s="25">
        <v>26138180</v>
      </c>
      <c r="K29" s="26">
        <v>0</v>
      </c>
      <c r="L29" s="26">
        <v>42</v>
      </c>
      <c r="M29" s="28">
        <v>49549480</v>
      </c>
      <c r="N29" s="26">
        <v>42</v>
      </c>
      <c r="O29" s="25">
        <v>42906423</v>
      </c>
      <c r="P29" s="29">
        <f t="shared" si="16"/>
        <v>2365316</v>
      </c>
      <c r="Q29" s="27">
        <v>0</v>
      </c>
      <c r="R29" s="27">
        <v>0</v>
      </c>
      <c r="S29" s="27">
        <v>3105</v>
      </c>
      <c r="T29" s="27">
        <v>421652</v>
      </c>
      <c r="U29" s="27">
        <v>0</v>
      </c>
      <c r="V29" s="27">
        <v>1940559</v>
      </c>
      <c r="W29" s="30">
        <v>1702267</v>
      </c>
      <c r="X29" s="27">
        <f t="shared" si="17"/>
        <v>7286267</v>
      </c>
      <c r="Y29" s="27">
        <f t="shared" si="0"/>
        <v>4920951</v>
      </c>
      <c r="Z29" s="27">
        <f t="shared" si="18"/>
        <v>2365316</v>
      </c>
      <c r="AA29" s="27">
        <f t="shared" si="19"/>
        <v>4920951</v>
      </c>
      <c r="AB29" s="27">
        <f t="shared" si="1"/>
        <v>0</v>
      </c>
      <c r="AC29" s="27">
        <v>2365316</v>
      </c>
      <c r="AD29" s="27">
        <v>0</v>
      </c>
      <c r="AE29" s="27">
        <v>4808</v>
      </c>
      <c r="AF29" s="31">
        <v>39526</v>
      </c>
      <c r="AG29" s="23" t="s">
        <v>90</v>
      </c>
      <c r="AH29" s="31">
        <v>39611</v>
      </c>
      <c r="AI29" s="32">
        <f t="shared" si="20"/>
        <v>83</v>
      </c>
      <c r="AJ29" s="31">
        <v>39611</v>
      </c>
      <c r="AK29" s="32">
        <f t="shared" si="21"/>
        <v>83</v>
      </c>
      <c r="AL29" s="33" t="s">
        <v>83</v>
      </c>
      <c r="AM29" s="33" t="s">
        <v>84</v>
      </c>
      <c r="AN29" s="33" t="s">
        <v>84</v>
      </c>
      <c r="AO29" s="34">
        <v>40524</v>
      </c>
      <c r="AP29" s="24">
        <f t="shared" si="31"/>
        <v>983</v>
      </c>
      <c r="AQ29" s="35">
        <v>4920951</v>
      </c>
      <c r="AR29" s="34" t="s">
        <v>84</v>
      </c>
      <c r="AS29" s="24" t="s">
        <v>84</v>
      </c>
      <c r="AT29" s="35">
        <v>0</v>
      </c>
      <c r="AU29" s="34" t="s">
        <v>84</v>
      </c>
      <c r="AV29" s="24" t="s">
        <v>84</v>
      </c>
      <c r="AW29" s="35">
        <v>0</v>
      </c>
      <c r="AX29" s="34" t="s">
        <v>84</v>
      </c>
      <c r="AY29" s="24" t="s">
        <v>84</v>
      </c>
      <c r="AZ29" s="35">
        <v>0</v>
      </c>
      <c r="BA29" s="34">
        <v>40666</v>
      </c>
      <c r="BB29" s="24">
        <f t="shared" si="3"/>
        <v>1124</v>
      </c>
      <c r="BC29" s="34">
        <v>40765</v>
      </c>
      <c r="BD29" s="24">
        <f t="shared" si="4"/>
        <v>1221</v>
      </c>
      <c r="BE29" s="34">
        <v>42954</v>
      </c>
      <c r="BF29" s="24">
        <f>DAYS360(AF29,BE29)</f>
        <v>3378</v>
      </c>
      <c r="BG29" s="23" t="s">
        <v>91</v>
      </c>
      <c r="BH29" s="23" t="s">
        <v>163</v>
      </c>
      <c r="BI29" s="36">
        <f t="shared" si="6"/>
        <v>21217229</v>
      </c>
      <c r="BJ29" s="37">
        <f t="shared" ref="BJ29:BJ35" si="34">AA29/J29</f>
        <v>0.18826678062512386</v>
      </c>
      <c r="BK29" s="38">
        <f t="shared" si="8"/>
        <v>42906423</v>
      </c>
      <c r="BL29" s="39">
        <f t="shared" si="23"/>
        <v>0</v>
      </c>
      <c r="BM29" s="38">
        <f t="shared" si="9"/>
        <v>0</v>
      </c>
      <c r="BN29" s="40">
        <f t="shared" si="24"/>
        <v>1</v>
      </c>
      <c r="BO29" s="38">
        <f t="shared" si="10"/>
        <v>1702267</v>
      </c>
      <c r="BP29" s="41">
        <f>AD29/W29</f>
        <v>0</v>
      </c>
      <c r="BQ29" s="38">
        <f t="shared" si="11"/>
        <v>4920951</v>
      </c>
      <c r="BR29" s="38">
        <f t="shared" si="12"/>
        <v>0</v>
      </c>
      <c r="BS29" s="38">
        <f t="shared" si="13"/>
        <v>64123652</v>
      </c>
      <c r="BT29" s="40">
        <f t="shared" si="26"/>
        <v>0</v>
      </c>
      <c r="BU29" s="41">
        <f t="shared" ref="BU29:BU35" si="35">BQ29/J29</f>
        <v>0.18826678062512386</v>
      </c>
    </row>
    <row r="30" spans="1:73" s="42" customFormat="1" ht="15" customHeight="1" x14ac:dyDescent="0.25">
      <c r="A30" s="23" t="s">
        <v>164</v>
      </c>
      <c r="B30" s="23" t="s">
        <v>165</v>
      </c>
      <c r="C30" s="24">
        <v>25962043</v>
      </c>
      <c r="D30" s="23" t="s">
        <v>151</v>
      </c>
      <c r="E30" s="25">
        <f t="shared" si="15"/>
        <v>68450029</v>
      </c>
      <c r="F30" s="23">
        <v>1</v>
      </c>
      <c r="G30" s="23">
        <v>1</v>
      </c>
      <c r="H30" s="27">
        <v>19514521</v>
      </c>
      <c r="I30" s="23">
        <v>1</v>
      </c>
      <c r="J30" s="25">
        <v>19514521</v>
      </c>
      <c r="K30" s="23">
        <v>47</v>
      </c>
      <c r="L30" s="23">
        <v>47</v>
      </c>
      <c r="M30" s="28">
        <v>57323930</v>
      </c>
      <c r="N30" s="23">
        <v>45</v>
      </c>
      <c r="O30" s="25">
        <v>48935508</v>
      </c>
      <c r="P30" s="29">
        <f t="shared" si="16"/>
        <v>3423121</v>
      </c>
      <c r="Q30" s="27">
        <v>0</v>
      </c>
      <c r="R30" s="27">
        <v>0</v>
      </c>
      <c r="S30" s="27">
        <v>24841</v>
      </c>
      <c r="T30" s="27">
        <v>852848</v>
      </c>
      <c r="U30" s="27">
        <v>0</v>
      </c>
      <c r="V30" s="27">
        <v>2545432</v>
      </c>
      <c r="W30" s="30">
        <v>0</v>
      </c>
      <c r="X30" s="27">
        <f t="shared" si="17"/>
        <v>12741062</v>
      </c>
      <c r="Y30" s="27">
        <f t="shared" si="0"/>
        <v>9317941</v>
      </c>
      <c r="Z30" s="27">
        <f t="shared" si="18"/>
        <v>3423121</v>
      </c>
      <c r="AA30" s="27">
        <f t="shared" si="19"/>
        <v>6242663</v>
      </c>
      <c r="AB30" s="27">
        <f t="shared" si="1"/>
        <v>3075278</v>
      </c>
      <c r="AC30" s="27">
        <v>3423121</v>
      </c>
      <c r="AD30" s="27">
        <v>0</v>
      </c>
      <c r="AE30" s="49">
        <v>0</v>
      </c>
      <c r="AF30" s="31">
        <v>40024</v>
      </c>
      <c r="AG30" s="23" t="s">
        <v>90</v>
      </c>
      <c r="AH30" s="31">
        <v>40064</v>
      </c>
      <c r="AI30" s="32">
        <f t="shared" si="20"/>
        <v>38</v>
      </c>
      <c r="AJ30" s="31">
        <v>40064</v>
      </c>
      <c r="AK30" s="32">
        <f t="shared" si="21"/>
        <v>38</v>
      </c>
      <c r="AL30" s="33" t="s">
        <v>83</v>
      </c>
      <c r="AM30" s="33" t="s">
        <v>84</v>
      </c>
      <c r="AN30" s="33" t="s">
        <v>84</v>
      </c>
      <c r="AO30" s="34">
        <v>40313</v>
      </c>
      <c r="AP30" s="24">
        <f t="shared" si="31"/>
        <v>285</v>
      </c>
      <c r="AQ30" s="35">
        <v>6242663</v>
      </c>
      <c r="AR30" s="34" t="s">
        <v>84</v>
      </c>
      <c r="AS30" s="24" t="s">
        <v>84</v>
      </c>
      <c r="AT30" s="35">
        <v>0</v>
      </c>
      <c r="AU30" s="34" t="s">
        <v>84</v>
      </c>
      <c r="AV30" s="24" t="s">
        <v>84</v>
      </c>
      <c r="AW30" s="35">
        <v>0</v>
      </c>
      <c r="AX30" s="34">
        <v>40835</v>
      </c>
      <c r="AY30" s="24">
        <f>DAYS360(AF30,AX30)</f>
        <v>799</v>
      </c>
      <c r="AZ30" s="35">
        <v>3075278</v>
      </c>
      <c r="BA30" s="34">
        <v>40648</v>
      </c>
      <c r="BB30" s="24">
        <f t="shared" si="3"/>
        <v>615</v>
      </c>
      <c r="BC30" s="34">
        <v>40946</v>
      </c>
      <c r="BD30" s="24">
        <f t="shared" si="4"/>
        <v>907</v>
      </c>
      <c r="BE30" s="34" t="s">
        <v>84</v>
      </c>
      <c r="BF30" s="24" t="s">
        <v>84</v>
      </c>
      <c r="BG30" s="31" t="s">
        <v>85</v>
      </c>
      <c r="BH30" s="23" t="s">
        <v>124</v>
      </c>
      <c r="BI30" s="36">
        <f t="shared" si="6"/>
        <v>13271858</v>
      </c>
      <c r="BJ30" s="37">
        <f t="shared" si="34"/>
        <v>0.3198983464672282</v>
      </c>
      <c r="BK30" s="38">
        <f t="shared" si="8"/>
        <v>45860230</v>
      </c>
      <c r="BL30" s="39">
        <f t="shared" si="23"/>
        <v>6.2843487800310557E-2</v>
      </c>
      <c r="BM30" s="38">
        <f t="shared" si="9"/>
        <v>0</v>
      </c>
      <c r="BN30" s="40">
        <f t="shared" si="24"/>
        <v>1</v>
      </c>
      <c r="BO30" s="38">
        <f t="shared" si="10"/>
        <v>0</v>
      </c>
      <c r="BP30" s="41" t="s">
        <v>84</v>
      </c>
      <c r="BQ30" s="38">
        <f t="shared" si="11"/>
        <v>6898769.4316165391</v>
      </c>
      <c r="BR30" s="38">
        <f t="shared" si="12"/>
        <v>656106.43161653879</v>
      </c>
      <c r="BS30" s="38">
        <f t="shared" si="13"/>
        <v>62207366</v>
      </c>
      <c r="BT30" s="40">
        <f t="shared" si="26"/>
        <v>4.9435914068440064E-2</v>
      </c>
      <c r="BU30" s="41">
        <f t="shared" si="35"/>
        <v>0.35351979336907829</v>
      </c>
    </row>
    <row r="31" spans="1:73" s="42" customFormat="1" ht="15" customHeight="1" x14ac:dyDescent="0.25">
      <c r="A31" s="23" t="s">
        <v>166</v>
      </c>
      <c r="B31" s="23" t="s">
        <v>167</v>
      </c>
      <c r="C31" s="24">
        <v>27716350</v>
      </c>
      <c r="D31" s="23" t="s">
        <v>89</v>
      </c>
      <c r="E31" s="25">
        <f t="shared" si="15"/>
        <v>54321102</v>
      </c>
      <c r="F31" s="26">
        <v>1</v>
      </c>
      <c r="G31" s="26">
        <v>1</v>
      </c>
      <c r="H31" s="27">
        <v>7548129</v>
      </c>
      <c r="I31" s="26">
        <v>1</v>
      </c>
      <c r="J31" s="25">
        <v>7548129</v>
      </c>
      <c r="K31" s="26">
        <v>72</v>
      </c>
      <c r="L31" s="26">
        <v>141</v>
      </c>
      <c r="M31" s="28">
        <v>46772973</v>
      </c>
      <c r="N31" s="26">
        <v>141</v>
      </c>
      <c r="O31" s="25">
        <v>46772973</v>
      </c>
      <c r="P31" s="29">
        <f t="shared" si="16"/>
        <v>5906596</v>
      </c>
      <c r="Q31" s="27">
        <v>0</v>
      </c>
      <c r="R31" s="27">
        <v>0</v>
      </c>
      <c r="S31" s="27">
        <v>5400</v>
      </c>
      <c r="T31" s="27">
        <v>331783</v>
      </c>
      <c r="U31" s="27">
        <v>0</v>
      </c>
      <c r="V31" s="27">
        <v>5569413</v>
      </c>
      <c r="W31" s="30">
        <v>13181341</v>
      </c>
      <c r="X31" s="27">
        <f t="shared" si="17"/>
        <v>7209757</v>
      </c>
      <c r="Y31" s="27">
        <f t="shared" si="0"/>
        <v>2446573</v>
      </c>
      <c r="Z31" s="27">
        <f t="shared" si="18"/>
        <v>4763184</v>
      </c>
      <c r="AA31" s="27">
        <f t="shared" si="19"/>
        <v>2446573</v>
      </c>
      <c r="AB31" s="27">
        <f t="shared" si="1"/>
        <v>0</v>
      </c>
      <c r="AC31" s="27">
        <v>3458830</v>
      </c>
      <c r="AD31" s="27">
        <v>1304354</v>
      </c>
      <c r="AE31" s="27">
        <v>0</v>
      </c>
      <c r="AF31" s="31">
        <v>39937</v>
      </c>
      <c r="AG31" s="23" t="s">
        <v>90</v>
      </c>
      <c r="AH31" s="31">
        <v>40016</v>
      </c>
      <c r="AI31" s="32">
        <f t="shared" si="20"/>
        <v>78</v>
      </c>
      <c r="AJ31" s="31">
        <v>40086</v>
      </c>
      <c r="AK31" s="32">
        <f t="shared" si="21"/>
        <v>146</v>
      </c>
      <c r="AL31" s="33" t="s">
        <v>83</v>
      </c>
      <c r="AM31" s="33" t="s">
        <v>84</v>
      </c>
      <c r="AN31" s="33" t="s">
        <v>84</v>
      </c>
      <c r="AO31" s="34">
        <v>40859</v>
      </c>
      <c r="AP31" s="24">
        <f t="shared" si="31"/>
        <v>908</v>
      </c>
      <c r="AQ31" s="35">
        <v>2446573</v>
      </c>
      <c r="AR31" s="34" t="s">
        <v>84</v>
      </c>
      <c r="AS31" s="24" t="s">
        <v>84</v>
      </c>
      <c r="AT31" s="35">
        <v>0</v>
      </c>
      <c r="AU31" s="34" t="s">
        <v>84</v>
      </c>
      <c r="AV31" s="24" t="s">
        <v>84</v>
      </c>
      <c r="AW31" s="35">
        <v>0</v>
      </c>
      <c r="AX31" s="34" t="s">
        <v>84</v>
      </c>
      <c r="AY31" s="24" t="s">
        <v>84</v>
      </c>
      <c r="AZ31" s="35">
        <v>0</v>
      </c>
      <c r="BA31" s="34">
        <v>40949</v>
      </c>
      <c r="BB31" s="24">
        <f t="shared" si="3"/>
        <v>996</v>
      </c>
      <c r="BC31" s="34">
        <v>40966</v>
      </c>
      <c r="BD31" s="24">
        <f t="shared" si="4"/>
        <v>1013</v>
      </c>
      <c r="BE31" s="34">
        <v>41146</v>
      </c>
      <c r="BF31" s="24">
        <f>DAYS360(AF31,BE31)</f>
        <v>1191</v>
      </c>
      <c r="BG31" s="23" t="s">
        <v>91</v>
      </c>
      <c r="BH31" s="23" t="s">
        <v>127</v>
      </c>
      <c r="BI31" s="36">
        <f t="shared" si="6"/>
        <v>5101556</v>
      </c>
      <c r="BJ31" s="37">
        <f t="shared" si="34"/>
        <v>0.32412972804253876</v>
      </c>
      <c r="BK31" s="38">
        <f t="shared" si="8"/>
        <v>46772973</v>
      </c>
      <c r="BL31" s="39">
        <f t="shared" si="23"/>
        <v>0</v>
      </c>
      <c r="BM31" s="38">
        <f t="shared" si="9"/>
        <v>2447766</v>
      </c>
      <c r="BN31" s="40">
        <f t="shared" si="24"/>
        <v>0.58558770567683993</v>
      </c>
      <c r="BO31" s="38">
        <f t="shared" si="10"/>
        <v>11876987</v>
      </c>
      <c r="BP31" s="41">
        <f>AD31/W31</f>
        <v>9.8954575259072655E-2</v>
      </c>
      <c r="BQ31" s="38">
        <f t="shared" si="11"/>
        <v>2446573</v>
      </c>
      <c r="BR31" s="38">
        <f t="shared" si="12"/>
        <v>0</v>
      </c>
      <c r="BS31" s="38">
        <f t="shared" si="13"/>
        <v>51874529</v>
      </c>
      <c r="BT31" s="40">
        <f t="shared" si="26"/>
        <v>0</v>
      </c>
      <c r="BU31" s="41">
        <f t="shared" si="35"/>
        <v>0.32412972804253876</v>
      </c>
    </row>
    <row r="32" spans="1:73" s="42" customFormat="1" ht="15" customHeight="1" x14ac:dyDescent="0.25">
      <c r="A32" s="23" t="s">
        <v>168</v>
      </c>
      <c r="B32" s="23" t="s">
        <v>169</v>
      </c>
      <c r="C32" s="24">
        <v>63079585</v>
      </c>
      <c r="D32" s="23" t="s">
        <v>140</v>
      </c>
      <c r="E32" s="25">
        <f t="shared" si="15"/>
        <v>66246166</v>
      </c>
      <c r="F32" s="23">
        <v>4</v>
      </c>
      <c r="G32" s="23">
        <v>11</v>
      </c>
      <c r="H32" s="27">
        <v>19968200</v>
      </c>
      <c r="I32" s="23">
        <v>11</v>
      </c>
      <c r="J32" s="25">
        <v>19968200</v>
      </c>
      <c r="K32" s="23">
        <v>31</v>
      </c>
      <c r="L32" s="23">
        <v>48</v>
      </c>
      <c r="M32" s="28">
        <v>46277966</v>
      </c>
      <c r="N32" s="23">
        <v>40</v>
      </c>
      <c r="O32" s="25">
        <v>46277966</v>
      </c>
      <c r="P32" s="29">
        <f t="shared" si="16"/>
        <v>1425551</v>
      </c>
      <c r="Q32" s="27">
        <v>0</v>
      </c>
      <c r="R32" s="27">
        <v>0</v>
      </c>
      <c r="S32" s="27">
        <v>10787</v>
      </c>
      <c r="T32" s="27">
        <v>321377</v>
      </c>
      <c r="U32" s="27">
        <v>0</v>
      </c>
      <c r="V32" s="27">
        <v>1093387</v>
      </c>
      <c r="W32" s="30">
        <v>1718904</v>
      </c>
      <c r="X32" s="27">
        <f t="shared" si="17"/>
        <v>7744066</v>
      </c>
      <c r="Y32" s="27">
        <f t="shared" si="0"/>
        <v>5662092</v>
      </c>
      <c r="Z32" s="27">
        <f t="shared" si="18"/>
        <v>2081974</v>
      </c>
      <c r="AA32" s="27">
        <f t="shared" si="19"/>
        <v>5662092</v>
      </c>
      <c r="AB32" s="27">
        <f t="shared" si="1"/>
        <v>0</v>
      </c>
      <c r="AC32" s="27">
        <v>1236961</v>
      </c>
      <c r="AD32" s="27">
        <v>845013</v>
      </c>
      <c r="AE32" s="49">
        <v>0</v>
      </c>
      <c r="AF32" s="31">
        <v>39764</v>
      </c>
      <c r="AG32" s="23" t="s">
        <v>82</v>
      </c>
      <c r="AH32" s="31">
        <v>39783</v>
      </c>
      <c r="AI32" s="32">
        <f t="shared" si="20"/>
        <v>19</v>
      </c>
      <c r="AJ32" s="31">
        <v>39783</v>
      </c>
      <c r="AK32" s="32">
        <f t="shared" si="21"/>
        <v>19</v>
      </c>
      <c r="AL32" s="33" t="s">
        <v>83</v>
      </c>
      <c r="AM32" s="33" t="s">
        <v>84</v>
      </c>
      <c r="AN32" s="33" t="s">
        <v>84</v>
      </c>
      <c r="AO32" s="34">
        <v>40271</v>
      </c>
      <c r="AP32" s="24">
        <f t="shared" si="31"/>
        <v>501</v>
      </c>
      <c r="AQ32" s="35">
        <v>5662092</v>
      </c>
      <c r="AR32" s="34" t="s">
        <v>84</v>
      </c>
      <c r="AS32" s="24" t="s">
        <v>84</v>
      </c>
      <c r="AT32" s="35">
        <v>0</v>
      </c>
      <c r="AU32" s="34" t="s">
        <v>84</v>
      </c>
      <c r="AV32" s="24" t="s">
        <v>84</v>
      </c>
      <c r="AW32" s="35">
        <v>0</v>
      </c>
      <c r="AX32" s="34" t="s">
        <v>84</v>
      </c>
      <c r="AY32" s="24" t="s">
        <v>84</v>
      </c>
      <c r="AZ32" s="35">
        <v>0</v>
      </c>
      <c r="BA32" s="34">
        <v>41260</v>
      </c>
      <c r="BB32" s="24">
        <f t="shared" si="3"/>
        <v>1475</v>
      </c>
      <c r="BC32" s="34">
        <v>41073</v>
      </c>
      <c r="BD32" s="24">
        <f t="shared" si="4"/>
        <v>1291</v>
      </c>
      <c r="BE32" s="34">
        <v>41357</v>
      </c>
      <c r="BF32" s="24">
        <f>DAYS360(AF32,BE32)</f>
        <v>1572</v>
      </c>
      <c r="BG32" s="31" t="s">
        <v>91</v>
      </c>
      <c r="BH32" s="23" t="s">
        <v>127</v>
      </c>
      <c r="BI32" s="36">
        <f t="shared" si="6"/>
        <v>14306108</v>
      </c>
      <c r="BJ32" s="37">
        <f t="shared" si="34"/>
        <v>0.28355545317054115</v>
      </c>
      <c r="BK32" s="38">
        <f t="shared" si="8"/>
        <v>46277966</v>
      </c>
      <c r="BL32" s="39">
        <f t="shared" si="23"/>
        <v>0</v>
      </c>
      <c r="BM32" s="38">
        <f t="shared" si="9"/>
        <v>188590</v>
      </c>
      <c r="BN32" s="40">
        <f t="shared" si="24"/>
        <v>0.86770729353071196</v>
      </c>
      <c r="BO32" s="38">
        <f t="shared" si="10"/>
        <v>873891</v>
      </c>
      <c r="BP32" s="41">
        <f>AD32/W32</f>
        <v>0.49159987992348614</v>
      </c>
      <c r="BQ32" s="38">
        <f t="shared" si="11"/>
        <v>5662092</v>
      </c>
      <c r="BR32" s="38">
        <f t="shared" si="12"/>
        <v>0</v>
      </c>
      <c r="BS32" s="38">
        <f t="shared" si="13"/>
        <v>60584074</v>
      </c>
      <c r="BT32" s="40">
        <f t="shared" si="26"/>
        <v>0</v>
      </c>
      <c r="BU32" s="41">
        <f t="shared" si="35"/>
        <v>0.28355545317054115</v>
      </c>
    </row>
    <row r="33" spans="1:89" s="42" customFormat="1" ht="15" customHeight="1" x14ac:dyDescent="0.25">
      <c r="A33" s="23" t="s">
        <v>170</v>
      </c>
      <c r="B33" s="23" t="s">
        <v>171</v>
      </c>
      <c r="C33" s="24">
        <v>69369941</v>
      </c>
      <c r="D33" s="23" t="s">
        <v>140</v>
      </c>
      <c r="E33" s="25">
        <f t="shared" si="15"/>
        <v>66059492.450000003</v>
      </c>
      <c r="F33" s="26">
        <v>2</v>
      </c>
      <c r="G33" s="26">
        <v>6</v>
      </c>
      <c r="H33" s="27">
        <v>49458844.880000003</v>
      </c>
      <c r="I33" s="26">
        <v>6</v>
      </c>
      <c r="J33" s="25">
        <v>49458844.880000003</v>
      </c>
      <c r="K33" s="26">
        <v>34</v>
      </c>
      <c r="L33" s="26">
        <v>87</v>
      </c>
      <c r="M33" s="28">
        <v>16600647.57</v>
      </c>
      <c r="N33" s="26">
        <v>87</v>
      </c>
      <c r="O33" s="25">
        <v>16600647.57</v>
      </c>
      <c r="P33" s="29">
        <f t="shared" si="16"/>
        <v>341378</v>
      </c>
      <c r="Q33" s="27">
        <v>0</v>
      </c>
      <c r="R33" s="27">
        <v>0</v>
      </c>
      <c r="S33" s="27">
        <v>60526</v>
      </c>
      <c r="T33" s="27">
        <v>274066</v>
      </c>
      <c r="U33" s="27">
        <v>0</v>
      </c>
      <c r="V33" s="27">
        <v>6786</v>
      </c>
      <c r="W33" s="30">
        <v>0</v>
      </c>
      <c r="X33" s="27">
        <f t="shared" si="17"/>
        <v>8046200</v>
      </c>
      <c r="Y33" s="27">
        <f t="shared" si="0"/>
        <v>7704822</v>
      </c>
      <c r="Z33" s="27">
        <f t="shared" si="18"/>
        <v>341378</v>
      </c>
      <c r="AA33" s="27">
        <f t="shared" si="19"/>
        <v>7332890</v>
      </c>
      <c r="AB33" s="27">
        <f t="shared" si="1"/>
        <v>371932</v>
      </c>
      <c r="AC33" s="27">
        <v>341378</v>
      </c>
      <c r="AD33" s="27">
        <v>0</v>
      </c>
      <c r="AE33" s="27">
        <v>0</v>
      </c>
      <c r="AF33" s="31">
        <v>39836</v>
      </c>
      <c r="AG33" s="23" t="s">
        <v>90</v>
      </c>
      <c r="AH33" s="31">
        <v>39899</v>
      </c>
      <c r="AI33" s="32">
        <f t="shared" si="20"/>
        <v>64</v>
      </c>
      <c r="AJ33" s="31">
        <v>39899</v>
      </c>
      <c r="AK33" s="32">
        <f t="shared" si="21"/>
        <v>64</v>
      </c>
      <c r="AL33" s="33" t="s">
        <v>83</v>
      </c>
      <c r="AM33" s="33" t="s">
        <v>84</v>
      </c>
      <c r="AN33" s="33" t="s">
        <v>84</v>
      </c>
      <c r="AO33" s="34">
        <v>40460</v>
      </c>
      <c r="AP33" s="24">
        <f t="shared" si="31"/>
        <v>616</v>
      </c>
      <c r="AQ33" s="35">
        <v>7332890</v>
      </c>
      <c r="AR33" s="34" t="s">
        <v>84</v>
      </c>
      <c r="AS33" s="24" t="s">
        <v>84</v>
      </c>
      <c r="AT33" s="35">
        <v>0</v>
      </c>
      <c r="AU33" s="34" t="s">
        <v>84</v>
      </c>
      <c r="AV33" s="24" t="s">
        <v>84</v>
      </c>
      <c r="AW33" s="35">
        <v>0</v>
      </c>
      <c r="AX33" s="34">
        <v>40576</v>
      </c>
      <c r="AY33" s="24">
        <f>DAYS360(AF33,AX33)</f>
        <v>729</v>
      </c>
      <c r="AZ33" s="35">
        <v>371932</v>
      </c>
      <c r="BA33" s="34">
        <v>40546</v>
      </c>
      <c r="BB33" s="24">
        <f t="shared" si="3"/>
        <v>700</v>
      </c>
      <c r="BC33" s="34">
        <v>41225</v>
      </c>
      <c r="BD33" s="24">
        <f t="shared" si="4"/>
        <v>1369</v>
      </c>
      <c r="BE33" s="34" t="s">
        <v>84</v>
      </c>
      <c r="BF33" s="24" t="s">
        <v>84</v>
      </c>
      <c r="BG33" s="23" t="s">
        <v>85</v>
      </c>
      <c r="BH33" s="23" t="s">
        <v>172</v>
      </c>
      <c r="BI33" s="36">
        <f t="shared" si="6"/>
        <v>42125954.880000003</v>
      </c>
      <c r="BJ33" s="37">
        <f t="shared" si="34"/>
        <v>0.14826245978432159</v>
      </c>
      <c r="BK33" s="38">
        <f t="shared" si="8"/>
        <v>16228715.57</v>
      </c>
      <c r="BL33" s="39">
        <f t="shared" si="23"/>
        <v>2.2404668157171171E-2</v>
      </c>
      <c r="BM33" s="38">
        <f t="shared" si="9"/>
        <v>0</v>
      </c>
      <c r="BN33" s="40">
        <f t="shared" si="24"/>
        <v>1</v>
      </c>
      <c r="BO33" s="38">
        <f t="shared" si="10"/>
        <v>0</v>
      </c>
      <c r="BP33" s="41" t="s">
        <v>84</v>
      </c>
      <c r="BQ33" s="38">
        <f t="shared" si="11"/>
        <v>7599685.455496816</v>
      </c>
      <c r="BR33" s="38">
        <f t="shared" si="12"/>
        <v>266795.45549681562</v>
      </c>
      <c r="BS33" s="38">
        <f t="shared" si="13"/>
        <v>58726602.450000003</v>
      </c>
      <c r="BT33" s="40">
        <f t="shared" si="26"/>
        <v>6.3332797145325059E-3</v>
      </c>
      <c r="BU33" s="41">
        <f t="shared" si="35"/>
        <v>0.15365675186987537</v>
      </c>
    </row>
    <row r="34" spans="1:89" s="42" customFormat="1" ht="15" customHeight="1" x14ac:dyDescent="0.25">
      <c r="A34" s="23" t="s">
        <v>173</v>
      </c>
      <c r="B34" s="23" t="s">
        <v>174</v>
      </c>
      <c r="C34" s="24">
        <v>26957574</v>
      </c>
      <c r="D34" s="23" t="s">
        <v>108</v>
      </c>
      <c r="E34" s="25">
        <f t="shared" si="15"/>
        <v>63959519</v>
      </c>
      <c r="F34" s="26">
        <v>1</v>
      </c>
      <c r="G34" s="26">
        <v>2</v>
      </c>
      <c r="H34" s="27">
        <v>52964942</v>
      </c>
      <c r="I34" s="26">
        <v>2</v>
      </c>
      <c r="J34" s="25">
        <v>52964942</v>
      </c>
      <c r="K34" s="26">
        <v>36</v>
      </c>
      <c r="L34" s="26">
        <v>37</v>
      </c>
      <c r="M34" s="28">
        <v>10994577</v>
      </c>
      <c r="N34" s="26">
        <v>36</v>
      </c>
      <c r="O34" s="25">
        <v>10994577</v>
      </c>
      <c r="P34" s="29">
        <f t="shared" si="16"/>
        <v>1754223</v>
      </c>
      <c r="Q34" s="27">
        <v>0</v>
      </c>
      <c r="R34" s="27">
        <v>0</v>
      </c>
      <c r="S34" s="27">
        <v>35141</v>
      </c>
      <c r="T34" s="27">
        <v>700045</v>
      </c>
      <c r="U34" s="27">
        <v>0</v>
      </c>
      <c r="V34" s="27">
        <v>1019037</v>
      </c>
      <c r="W34" s="30">
        <v>1899171</v>
      </c>
      <c r="X34" s="27">
        <f t="shared" si="17"/>
        <v>17040988</v>
      </c>
      <c r="Y34" s="27">
        <f t="shared" si="0"/>
        <v>14466184</v>
      </c>
      <c r="Z34" s="27">
        <f t="shared" si="18"/>
        <v>2574804</v>
      </c>
      <c r="AA34" s="27">
        <f t="shared" si="19"/>
        <v>14466184</v>
      </c>
      <c r="AB34" s="27">
        <f t="shared" si="1"/>
        <v>0</v>
      </c>
      <c r="AC34" s="27">
        <v>1754223</v>
      </c>
      <c r="AD34" s="27">
        <v>820581</v>
      </c>
      <c r="AE34" s="27">
        <v>0</v>
      </c>
      <c r="AF34" s="31">
        <v>39973</v>
      </c>
      <c r="AG34" s="23" t="s">
        <v>82</v>
      </c>
      <c r="AH34" s="31">
        <v>40002</v>
      </c>
      <c r="AI34" s="32">
        <f t="shared" si="20"/>
        <v>29</v>
      </c>
      <c r="AJ34" s="31">
        <v>40002</v>
      </c>
      <c r="AK34" s="32">
        <f t="shared" si="21"/>
        <v>29</v>
      </c>
      <c r="AL34" s="33" t="s">
        <v>83</v>
      </c>
      <c r="AM34" s="33" t="s">
        <v>84</v>
      </c>
      <c r="AN34" s="33" t="s">
        <v>84</v>
      </c>
      <c r="AO34" s="34">
        <v>40501</v>
      </c>
      <c r="AP34" s="24">
        <f t="shared" si="31"/>
        <v>520</v>
      </c>
      <c r="AQ34" s="35">
        <v>9000000</v>
      </c>
      <c r="AR34" s="34">
        <v>40764</v>
      </c>
      <c r="AS34" s="24">
        <f t="shared" si="22"/>
        <v>780</v>
      </c>
      <c r="AT34" s="35">
        <v>5466184</v>
      </c>
      <c r="AU34" s="34" t="s">
        <v>84</v>
      </c>
      <c r="AV34" s="24" t="s">
        <v>84</v>
      </c>
      <c r="AW34" s="35">
        <v>0</v>
      </c>
      <c r="AX34" s="34" t="s">
        <v>84</v>
      </c>
      <c r="AY34" s="24" t="s">
        <v>84</v>
      </c>
      <c r="AZ34" s="35">
        <v>0</v>
      </c>
      <c r="BA34" s="34">
        <v>41185</v>
      </c>
      <c r="BB34" s="24">
        <f t="shared" si="3"/>
        <v>1194</v>
      </c>
      <c r="BC34" s="34">
        <v>41262</v>
      </c>
      <c r="BD34" s="24">
        <f t="shared" si="4"/>
        <v>1270</v>
      </c>
      <c r="BE34" s="34">
        <v>41384</v>
      </c>
      <c r="BF34" s="24">
        <f>DAYS360(AF34,BE34)</f>
        <v>1391</v>
      </c>
      <c r="BG34" s="23" t="s">
        <v>91</v>
      </c>
      <c r="BH34" s="23" t="s">
        <v>175</v>
      </c>
      <c r="BI34" s="36">
        <f t="shared" si="6"/>
        <v>38498758</v>
      </c>
      <c r="BJ34" s="37">
        <f t="shared" si="34"/>
        <v>0.27312753405828333</v>
      </c>
      <c r="BK34" s="38">
        <f t="shared" si="8"/>
        <v>10994577</v>
      </c>
      <c r="BL34" s="39">
        <f t="shared" si="23"/>
        <v>0</v>
      </c>
      <c r="BM34" s="38">
        <f t="shared" si="9"/>
        <v>0</v>
      </c>
      <c r="BN34" s="40">
        <f t="shared" si="24"/>
        <v>1</v>
      </c>
      <c r="BO34" s="38">
        <f t="shared" si="10"/>
        <v>1078590</v>
      </c>
      <c r="BP34" s="41">
        <f>AD34/W34</f>
        <v>0.43207325722644246</v>
      </c>
      <c r="BQ34" s="38">
        <f t="shared" si="11"/>
        <v>14466184</v>
      </c>
      <c r="BR34" s="38">
        <f t="shared" si="12"/>
        <v>0</v>
      </c>
      <c r="BS34" s="38">
        <f t="shared" si="13"/>
        <v>49493335</v>
      </c>
      <c r="BT34" s="40">
        <f t="shared" si="26"/>
        <v>0</v>
      </c>
      <c r="BU34" s="41">
        <f t="shared" si="35"/>
        <v>0.27312753405828333</v>
      </c>
    </row>
    <row r="35" spans="1:89" s="93" customFormat="1" x14ac:dyDescent="0.25">
      <c r="A35" s="92" t="s">
        <v>176</v>
      </c>
      <c r="E35" s="94">
        <f>SUM(E3:E34)</f>
        <v>10701879478.950001</v>
      </c>
      <c r="H35" s="95">
        <f>SUM(H3:H34)</f>
        <v>3389763496.5100007</v>
      </c>
      <c r="J35" s="94">
        <f>SUM(J3:J34)</f>
        <v>3384419022.7100005</v>
      </c>
      <c r="L35" s="96"/>
      <c r="M35" s="97">
        <f>SUM(M3:M34)</f>
        <v>8012595363.6399994</v>
      </c>
      <c r="O35" s="94">
        <f>SUM(O3:O34)</f>
        <v>7317460456.2399998</v>
      </c>
      <c r="P35" s="95">
        <f>SUM(P3:P34)</f>
        <v>1182479681.1599998</v>
      </c>
      <c r="U35" s="97"/>
      <c r="W35" s="95">
        <f>SUM(W3:W34)</f>
        <v>221025972</v>
      </c>
      <c r="Y35" s="95">
        <f>SUM(Y3:Y34)</f>
        <v>1251652961.8199999</v>
      </c>
      <c r="AA35" s="95">
        <f>SUM(AA3:AA34)</f>
        <v>793292936.5</v>
      </c>
      <c r="AB35" s="95">
        <f>SUM(AB3:AB34)</f>
        <v>458360025.31999999</v>
      </c>
      <c r="AC35" s="95">
        <f>SUM(AC3:AC34)</f>
        <v>956313316.75</v>
      </c>
      <c r="AD35" s="95">
        <f>SUM(AD3:AD34)</f>
        <v>76244291.680000007</v>
      </c>
      <c r="AE35" s="95">
        <f>SUM(AE3:AE34)</f>
        <v>63702</v>
      </c>
      <c r="AI35" s="98">
        <f>AVERAGE(AI3:AI34)</f>
        <v>59.1875</v>
      </c>
      <c r="AK35" s="98">
        <f>AVERAGE(AK3:AK34)</f>
        <v>89.3125</v>
      </c>
      <c r="AP35" s="93">
        <f>AVERAGE(AP3:AP34)</f>
        <v>634.42857142857144</v>
      </c>
      <c r="AQ35" s="95">
        <f>SUM(AQ3:AQ34)</f>
        <v>448529246.74000001</v>
      </c>
      <c r="AS35" s="93">
        <f>AVERAGE(AS3:AS34)</f>
        <v>970.72727272727275</v>
      </c>
      <c r="AT35" s="95">
        <f>SUM(AT3:AT34)</f>
        <v>344763689.75999999</v>
      </c>
      <c r="AV35" s="93">
        <f>AVERAGE(AV3:AV34)</f>
        <v>875.6</v>
      </c>
      <c r="AW35" s="95">
        <f>SUM(AW3:AW34)</f>
        <v>244712510</v>
      </c>
      <c r="AY35" s="93">
        <f>AVERAGE(AY3:AY34)</f>
        <v>1375.4347826086957</v>
      </c>
      <c r="BB35" s="99">
        <f>AVERAGE(BB3:BB34)</f>
        <v>1214.03125</v>
      </c>
      <c r="BD35" s="99">
        <f>AVERAGE(BD3:BD34)</f>
        <v>1401.0322580645161</v>
      </c>
      <c r="BF35" s="93">
        <f>AVERAGE(BF3:BF34)</f>
        <v>1906.608695652174</v>
      </c>
      <c r="BI35" s="94">
        <f>SUM(BI3:BI34)</f>
        <v>2591126086.21</v>
      </c>
      <c r="BJ35" s="100">
        <f t="shared" si="34"/>
        <v>0.23439560266529522</v>
      </c>
      <c r="BK35" s="101">
        <f>SUM(BK3:BK34)</f>
        <v>6859100430.9199991</v>
      </c>
      <c r="BL35" s="102">
        <f t="shared" si="23"/>
        <v>6.2639221361166536E-2</v>
      </c>
      <c r="BM35" s="101">
        <f>SUM(BM3:BM34)</f>
        <v>226166364.40999997</v>
      </c>
      <c r="BN35" s="102">
        <f t="shared" si="24"/>
        <v>0.80873551739330263</v>
      </c>
      <c r="BO35" s="101">
        <f>SUM(BO3:BO34)</f>
        <v>144781680.31999999</v>
      </c>
      <c r="BP35" s="103">
        <f>AD35/W35</f>
        <v>0.34495625554810366</v>
      </c>
      <c r="BQ35" s="101">
        <f t="shared" si="11"/>
        <v>913155503.51643181</v>
      </c>
      <c r="BR35" s="101">
        <f t="shared" si="12"/>
        <v>119862567.01643187</v>
      </c>
      <c r="BS35" s="101">
        <f>SUM(BS3:BS34)</f>
        <v>9908586542.4500008</v>
      </c>
      <c r="BT35" s="102">
        <f t="shared" si="26"/>
        <v>4.6258870864811133E-2</v>
      </c>
      <c r="BU35" s="103">
        <f t="shared" si="35"/>
        <v>0.26981159761513285</v>
      </c>
      <c r="BV35" s="97"/>
      <c r="BX35" s="104"/>
      <c r="BY35" s="95"/>
      <c r="CB35" s="97"/>
      <c r="CD35" s="104"/>
      <c r="CE35" s="97"/>
      <c r="CG35" s="104"/>
      <c r="CH35" s="105"/>
      <c r="CI35" s="104"/>
      <c r="CK35" s="104"/>
    </row>
    <row r="36" spans="1:89" s="84" customFormat="1" x14ac:dyDescent="0.25">
      <c r="L36" s="86"/>
      <c r="U36" s="87"/>
      <c r="AK36" s="88">
        <f>MEDIAN(AK3:AK34)</f>
        <v>77</v>
      </c>
      <c r="BI36" s="91">
        <f>BI35/50</f>
        <v>51822521.724200003</v>
      </c>
      <c r="BK36" s="85">
        <f>BK35/50</f>
        <v>137182008.61839998</v>
      </c>
      <c r="BN36" s="89"/>
      <c r="BO36" s="89"/>
      <c r="BR36" s="85">
        <f>BR35/50</f>
        <v>2397251.3403286375</v>
      </c>
      <c r="BV36" s="87"/>
      <c r="BX36" s="89"/>
      <c r="BY36" s="85"/>
      <c r="CB36" s="87"/>
      <c r="CD36" s="89"/>
      <c r="CE36" s="87"/>
      <c r="CG36" s="89"/>
      <c r="CH36" s="90"/>
      <c r="CI36" s="89"/>
      <c r="CK36" s="89"/>
    </row>
    <row r="37" spans="1:89" s="22" customFormat="1" ht="57.75" customHeight="1" x14ac:dyDescent="0.25">
      <c r="A37" s="5" t="s">
        <v>12</v>
      </c>
      <c r="B37" s="5" t="s">
        <v>13</v>
      </c>
      <c r="C37" s="6" t="s">
        <v>14</v>
      </c>
      <c r="D37" s="5" t="s">
        <v>15</v>
      </c>
      <c r="E37" s="7" t="s">
        <v>16</v>
      </c>
      <c r="F37" s="5" t="s">
        <v>17</v>
      </c>
      <c r="G37" s="5" t="s">
        <v>18</v>
      </c>
      <c r="H37" s="5" t="s">
        <v>19</v>
      </c>
      <c r="I37" s="5" t="s">
        <v>20</v>
      </c>
      <c r="J37" s="8" t="s">
        <v>21</v>
      </c>
      <c r="K37" s="5" t="s">
        <v>22</v>
      </c>
      <c r="L37" s="5" t="s">
        <v>18</v>
      </c>
      <c r="M37" s="9" t="s">
        <v>19</v>
      </c>
      <c r="N37" s="5" t="s">
        <v>20</v>
      </c>
      <c r="O37" s="8" t="s">
        <v>177</v>
      </c>
      <c r="P37" s="8" t="s">
        <v>24</v>
      </c>
      <c r="Q37" s="9" t="s">
        <v>25</v>
      </c>
      <c r="R37" s="9" t="s">
        <v>26</v>
      </c>
      <c r="S37" s="9" t="s">
        <v>27</v>
      </c>
      <c r="T37" s="9" t="s">
        <v>28</v>
      </c>
      <c r="U37" s="10" t="s">
        <v>29</v>
      </c>
      <c r="V37" s="9" t="s">
        <v>30</v>
      </c>
      <c r="W37" s="8" t="s">
        <v>31</v>
      </c>
      <c r="X37" s="11" t="s">
        <v>32</v>
      </c>
      <c r="Y37" s="9" t="s">
        <v>33</v>
      </c>
      <c r="Z37" s="9" t="s">
        <v>34</v>
      </c>
      <c r="AA37" s="12" t="s">
        <v>35</v>
      </c>
      <c r="AB37" s="12" t="s">
        <v>36</v>
      </c>
      <c r="AC37" s="12" t="s">
        <v>37</v>
      </c>
      <c r="AD37" s="12" t="s">
        <v>38</v>
      </c>
      <c r="AE37" s="9" t="s">
        <v>39</v>
      </c>
      <c r="AF37" s="5" t="s">
        <v>40</v>
      </c>
      <c r="AG37" s="5" t="s">
        <v>41</v>
      </c>
      <c r="AH37" s="5" t="s">
        <v>42</v>
      </c>
      <c r="AI37" s="6" t="s">
        <v>43</v>
      </c>
      <c r="AJ37" s="13" t="s">
        <v>44</v>
      </c>
      <c r="AK37" s="6" t="s">
        <v>45</v>
      </c>
      <c r="AL37" s="5" t="s">
        <v>46</v>
      </c>
      <c r="AM37" s="5" t="s">
        <v>47</v>
      </c>
      <c r="AN37" s="5" t="s">
        <v>48</v>
      </c>
      <c r="AO37" s="14" t="s">
        <v>49</v>
      </c>
      <c r="AP37" s="15" t="s">
        <v>50</v>
      </c>
      <c r="AQ37" s="16" t="s">
        <v>51</v>
      </c>
      <c r="AR37" s="14" t="s">
        <v>52</v>
      </c>
      <c r="AS37" s="15" t="s">
        <v>50</v>
      </c>
      <c r="AT37" s="16" t="s">
        <v>53</v>
      </c>
      <c r="AU37" s="14" t="s">
        <v>54</v>
      </c>
      <c r="AV37" s="15" t="s">
        <v>50</v>
      </c>
      <c r="AW37" s="16" t="s">
        <v>55</v>
      </c>
      <c r="AX37" s="14" t="s">
        <v>56</v>
      </c>
      <c r="AY37" s="15" t="s">
        <v>50</v>
      </c>
      <c r="AZ37" s="16" t="s">
        <v>57</v>
      </c>
      <c r="BA37" s="14" t="s">
        <v>58</v>
      </c>
      <c r="BB37" s="15" t="s">
        <v>59</v>
      </c>
      <c r="BC37" s="17" t="s">
        <v>60</v>
      </c>
      <c r="BD37" s="15" t="s">
        <v>61</v>
      </c>
      <c r="BE37" s="14" t="s">
        <v>62</v>
      </c>
      <c r="BF37" s="15" t="s">
        <v>63</v>
      </c>
      <c r="BG37" s="18" t="s">
        <v>64</v>
      </c>
      <c r="BH37" s="19" t="s">
        <v>65</v>
      </c>
      <c r="BI37" s="20" t="s">
        <v>66</v>
      </c>
      <c r="BJ37" s="20" t="s">
        <v>67</v>
      </c>
      <c r="BK37" s="20" t="s">
        <v>68</v>
      </c>
      <c r="BL37" s="20" t="s">
        <v>69</v>
      </c>
      <c r="BM37" s="20" t="s">
        <v>70</v>
      </c>
      <c r="BN37" s="21" t="s">
        <v>71</v>
      </c>
      <c r="BO37" s="20" t="s">
        <v>72</v>
      </c>
      <c r="BP37" s="21" t="s">
        <v>73</v>
      </c>
      <c r="BQ37" s="20" t="s">
        <v>74</v>
      </c>
      <c r="BR37" s="20" t="s">
        <v>75</v>
      </c>
      <c r="BS37" s="20" t="s">
        <v>76</v>
      </c>
      <c r="BT37" s="21" t="s">
        <v>77</v>
      </c>
      <c r="BU37" s="21" t="s">
        <v>78</v>
      </c>
      <c r="BV37" s="20"/>
    </row>
    <row r="38" spans="1:89" s="4" customFormat="1" ht="15" customHeight="1" x14ac:dyDescent="0.25">
      <c r="A38" s="106" t="s">
        <v>0</v>
      </c>
      <c r="B38" s="106"/>
      <c r="C38" s="106"/>
      <c r="D38" s="106"/>
      <c r="E38" s="1" t="s">
        <v>1</v>
      </c>
      <c r="F38" s="106" t="s">
        <v>2</v>
      </c>
      <c r="G38" s="106"/>
      <c r="H38" s="106"/>
      <c r="I38" s="106"/>
      <c r="J38" s="106"/>
      <c r="K38" s="108" t="s">
        <v>3</v>
      </c>
      <c r="L38" s="108"/>
      <c r="M38" s="108"/>
      <c r="N38" s="108"/>
      <c r="O38" s="108"/>
      <c r="P38" s="106" t="s">
        <v>4</v>
      </c>
      <c r="Q38" s="106"/>
      <c r="R38" s="106"/>
      <c r="S38" s="106"/>
      <c r="T38" s="106"/>
      <c r="U38" s="106"/>
      <c r="V38" s="106"/>
      <c r="W38" s="1" t="s">
        <v>5</v>
      </c>
      <c r="X38" s="108" t="s">
        <v>6</v>
      </c>
      <c r="Y38" s="108"/>
      <c r="Z38" s="108"/>
      <c r="AA38" s="106" t="s">
        <v>7</v>
      </c>
      <c r="AB38" s="106"/>
      <c r="AC38" s="106"/>
      <c r="AD38" s="106"/>
      <c r="AE38" s="2" t="s">
        <v>8</v>
      </c>
      <c r="AF38" s="107" t="s">
        <v>9</v>
      </c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6" t="s">
        <v>10</v>
      </c>
      <c r="BK38" s="106"/>
      <c r="BL38" s="106" t="s">
        <v>11</v>
      </c>
      <c r="BM38" s="106"/>
      <c r="BN38" s="106"/>
      <c r="BO38" s="106"/>
      <c r="BP38" s="106"/>
      <c r="BQ38" s="106"/>
      <c r="BR38" s="106"/>
      <c r="BS38" s="106"/>
      <c r="BT38" s="106"/>
      <c r="BU38" s="106"/>
      <c r="BV38" s="3"/>
      <c r="BW38" s="3"/>
      <c r="BX38" s="3"/>
    </row>
  </sheetData>
  <mergeCells count="18">
    <mergeCell ref="AA38:AD38"/>
    <mergeCell ref="AF38:BI38"/>
    <mergeCell ref="A1:D1"/>
    <mergeCell ref="F1:J1"/>
    <mergeCell ref="K1:O1"/>
    <mergeCell ref="P1:V1"/>
    <mergeCell ref="X1:Z1"/>
    <mergeCell ref="AA1:AD1"/>
    <mergeCell ref="A38:D38"/>
    <mergeCell ref="F38:J38"/>
    <mergeCell ref="K38:O38"/>
    <mergeCell ref="P38:V38"/>
    <mergeCell ref="X38:Z38"/>
    <mergeCell ref="BJ38:BK38"/>
    <mergeCell ref="BL38:BU38"/>
    <mergeCell ref="AF1:BI1"/>
    <mergeCell ref="BJ1:BK1"/>
    <mergeCell ref="BL1:BU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Christian1</dc:creator>
  <cp:lastModifiedBy>Christian1</cp:lastModifiedBy>
  <dcterms:created xsi:type="dcterms:W3CDTF">2018-01-16T08:42:13Z</dcterms:created>
  <dcterms:modified xsi:type="dcterms:W3CDTF">2018-01-19T11:58:45Z</dcterms:modified>
</cp:coreProperties>
</file>